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1949CBC5-0F38-4A03-BE71-8989B0F5065E}"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G1482" i="1" s="1"/>
  <c r="H1482" i="1"/>
  <c r="C1483" i="1"/>
  <c r="G1483" i="1" s="1"/>
  <c r="D1483" i="1"/>
  <c r="C1486" i="1"/>
  <c r="D1486" i="1"/>
  <c r="G1486" i="1" s="1"/>
  <c r="H1486" i="1"/>
  <c r="C1487" i="1"/>
  <c r="G1487" i="1" s="1"/>
  <c r="D1487" i="1"/>
  <c r="C1488" i="1"/>
  <c r="D1488" i="1"/>
  <c r="G1488" i="1" s="1"/>
  <c r="H1488" i="1"/>
  <c r="C1490" i="1"/>
  <c r="D1490" i="1"/>
  <c r="G1490" i="1" s="1"/>
  <c r="H1490" i="1"/>
  <c r="C1491" i="1"/>
  <c r="G1491" i="1" s="1"/>
  <c r="D1491" i="1"/>
  <c r="C1492" i="1"/>
  <c r="D1492" i="1"/>
  <c r="G1492" i="1" s="1"/>
  <c r="H1492" i="1"/>
  <c r="C1493" i="1"/>
  <c r="G1493" i="1" s="1"/>
  <c r="D1493" i="1"/>
  <c r="C1495" i="1"/>
  <c r="G1495" i="1" s="1"/>
  <c r="D1495" i="1"/>
  <c r="C1496" i="1"/>
  <c r="D1496" i="1"/>
  <c r="G1496" i="1" s="1"/>
  <c r="H1496" i="1"/>
  <c r="C1497" i="1"/>
  <c r="G1497" i="1" s="1"/>
  <c r="D1497" i="1"/>
  <c r="C1498" i="1"/>
  <c r="D1498" i="1"/>
  <c r="G1498" i="1" s="1"/>
  <c r="H1498" i="1"/>
  <c r="C1499" i="1"/>
  <c r="G1499" i="1" s="1"/>
  <c r="D1499" i="1"/>
  <c r="C1500" i="1"/>
  <c r="D1500" i="1"/>
  <c r="G1500" i="1" s="1"/>
  <c r="H1500" i="1"/>
  <c r="C1501" i="1"/>
  <c r="G1501" i="1" s="1"/>
  <c r="D1501" i="1"/>
  <c r="C1503" i="1"/>
  <c r="G1503" i="1" s="1"/>
  <c r="D1503" i="1"/>
  <c r="C1504" i="1"/>
  <c r="D1504" i="1"/>
  <c r="G1504" i="1" s="1"/>
  <c r="H1504" i="1"/>
  <c r="C1505" i="1"/>
  <c r="G1505" i="1" s="1"/>
  <c r="D1505" i="1"/>
  <c r="C1506" i="1"/>
  <c r="D1506" i="1"/>
  <c r="G1506" i="1" s="1"/>
  <c r="H1506" i="1"/>
  <c r="C1507" i="1"/>
  <c r="G1507" i="1" s="1"/>
  <c r="D1507" i="1"/>
  <c r="C1508" i="1"/>
  <c r="D1508" i="1"/>
  <c r="G1508" i="1" s="1"/>
  <c r="H1508" i="1"/>
  <c r="C1511" i="1"/>
  <c r="G1511" i="1" s="1"/>
  <c r="D1511" i="1"/>
  <c r="C1512" i="1"/>
  <c r="D1512" i="1"/>
  <c r="G1512" i="1" s="1"/>
  <c r="H1512" i="1"/>
  <c r="C1514" i="1"/>
  <c r="D1514" i="1"/>
  <c r="G1514" i="1" s="1"/>
  <c r="H1514" i="1"/>
  <c r="C1515" i="1"/>
  <c r="G1515" i="1" s="1"/>
  <c r="D1515" i="1"/>
  <c r="C1516" i="1"/>
  <c r="D1516" i="1"/>
  <c r="G1516" i="1" s="1"/>
  <c r="H1516" i="1"/>
  <c r="C1518" i="1"/>
  <c r="D1518" i="1"/>
  <c r="G1518" i="1" s="1"/>
  <c r="H1518" i="1"/>
  <c r="C1519" i="1"/>
  <c r="G1519" i="1" s="1"/>
  <c r="D1519" i="1"/>
  <c r="C1520" i="1"/>
  <c r="D1520" i="1"/>
  <c r="G1520" i="1" s="1"/>
  <c r="H1520" i="1"/>
  <c r="C1521" i="1"/>
  <c r="G1521" i="1" s="1"/>
  <c r="D1521" i="1"/>
  <c r="C1522" i="1"/>
  <c r="D1522" i="1"/>
  <c r="G1522" i="1" s="1"/>
  <c r="H1522" i="1"/>
  <c r="C1523" i="1"/>
  <c r="G1523" i="1" s="1"/>
  <c r="D1523" i="1"/>
  <c r="C1526" i="1"/>
  <c r="D1526" i="1"/>
  <c r="G1526" i="1" s="1"/>
  <c r="H1526" i="1"/>
  <c r="C1527" i="1"/>
  <c r="G1527" i="1" s="1"/>
  <c r="D1527" i="1"/>
  <c r="C1528" i="1"/>
  <c r="D1528" i="1"/>
  <c r="G1528" i="1" s="1"/>
  <c r="H1528" i="1"/>
  <c r="C1529" i="1"/>
  <c r="G1529" i="1" s="1"/>
  <c r="D1529" i="1"/>
  <c r="C1530" i="1"/>
  <c r="D1530" i="1"/>
  <c r="G1530" i="1" s="1"/>
  <c r="H1530" i="1"/>
  <c r="C1531" i="1"/>
  <c r="G1531" i="1" s="1"/>
  <c r="D1531" i="1"/>
  <c r="C1532" i="1"/>
  <c r="D1532" i="1"/>
  <c r="G1532" i="1" s="1"/>
  <c r="H1532" i="1"/>
  <c r="C1533" i="1"/>
  <c r="G1533" i="1" s="1"/>
  <c r="D1533" i="1"/>
  <c r="C1534" i="1"/>
  <c r="D1534" i="1"/>
  <c r="G1534" i="1" s="1"/>
  <c r="H1534" i="1"/>
  <c r="C1535" i="1"/>
  <c r="G1535" i="1" s="1"/>
  <c r="D1535" i="1"/>
  <c r="C1540" i="1"/>
  <c r="J1540" i="1" s="1"/>
  <c r="D1540" i="1"/>
  <c r="G1540" i="1" s="1"/>
  <c r="I1540" i="1" s="1"/>
  <c r="H1540" i="1"/>
  <c r="C1541" i="1"/>
  <c r="D1541" i="1"/>
  <c r="G1541" i="1"/>
  <c r="H1541" i="1"/>
  <c r="I1541" i="1" s="1"/>
  <c r="J1541" i="1"/>
  <c r="C1542" i="1"/>
  <c r="G1542" i="1" s="1"/>
  <c r="D1542" i="1"/>
  <c r="J1542" i="1"/>
  <c r="C1543" i="1"/>
  <c r="G1543" i="1" s="1"/>
  <c r="D1543" i="1"/>
  <c r="C1544" i="1"/>
  <c r="D1544" i="1"/>
  <c r="C1545" i="1"/>
  <c r="D1545" i="1"/>
  <c r="G1545" i="1"/>
  <c r="H1545" i="1"/>
  <c r="I1545" i="1" s="1"/>
  <c r="J1545" i="1"/>
  <c r="C1547" i="1"/>
  <c r="D1547" i="1"/>
  <c r="G1547" i="1"/>
  <c r="C1548" i="1"/>
  <c r="D1548" i="1"/>
  <c r="J1548" i="1" s="1"/>
  <c r="G1548" i="1"/>
  <c r="I1548" i="1" s="1"/>
  <c r="H1548" i="1"/>
  <c r="C1549" i="1"/>
  <c r="G1549" i="1" s="1"/>
  <c r="I1549" i="1" s="1"/>
  <c r="D1549" i="1"/>
  <c r="H1549" i="1"/>
  <c r="J1549" i="1"/>
  <c r="C1550" i="1"/>
  <c r="D1550" i="1"/>
  <c r="C1551" i="1"/>
  <c r="G1551" i="1" s="1"/>
  <c r="D1551" i="1"/>
  <c r="C1552" i="1"/>
  <c r="D1552" i="1"/>
  <c r="J1552" i="1" s="1"/>
  <c r="G1552" i="1"/>
  <c r="I1552" i="1" s="1"/>
  <c r="H1552" i="1"/>
  <c r="C1553" i="1"/>
  <c r="G1553" i="1" s="1"/>
  <c r="D1553" i="1"/>
  <c r="H1553" i="1"/>
  <c r="I1553" i="1"/>
  <c r="J1553" i="1"/>
  <c r="C1556" i="1"/>
  <c r="D1556" i="1"/>
  <c r="C1557" i="1"/>
  <c r="G1557" i="1" s="1"/>
  <c r="D1557" i="1"/>
  <c r="C1558" i="1"/>
  <c r="D1558" i="1"/>
  <c r="J1558" i="1" s="1"/>
  <c r="G1558" i="1"/>
  <c r="I1558" i="1" s="1"/>
  <c r="H1558" i="1"/>
  <c r="C1559" i="1"/>
  <c r="G1559" i="1" s="1"/>
  <c r="I1559" i="1" s="1"/>
  <c r="D1559" i="1"/>
  <c r="H1559" i="1"/>
  <c r="J1559" i="1"/>
  <c r="C1560" i="1"/>
  <c r="D1560" i="1"/>
  <c r="C1561" i="1"/>
  <c r="G1561" i="1" s="1"/>
  <c r="D1561" i="1"/>
  <c r="C1563" i="1"/>
  <c r="D1563" i="1"/>
  <c r="C1564" i="1"/>
  <c r="D1564" i="1"/>
  <c r="G1564" i="1"/>
  <c r="C1565" i="1"/>
  <c r="D1565" i="1"/>
  <c r="J1565" i="1" s="1"/>
  <c r="G1565" i="1"/>
  <c r="H1565" i="1"/>
  <c r="I1565" i="1" s="1"/>
  <c r="C1566" i="1"/>
  <c r="G1566" i="1" s="1"/>
  <c r="I1566" i="1" s="1"/>
  <c r="D1566" i="1"/>
  <c r="H1566" i="1"/>
  <c r="J1566" i="1"/>
  <c r="C1567" i="1"/>
  <c r="D1567" i="1"/>
  <c r="C1568" i="1"/>
  <c r="D1568" i="1"/>
  <c r="C1569" i="1"/>
  <c r="D1569" i="1"/>
  <c r="J1569" i="1" s="1"/>
  <c r="G1569" i="1"/>
  <c r="H1569" i="1"/>
  <c r="I1569" i="1"/>
  <c r="C1571" i="1"/>
  <c r="D1571" i="1"/>
  <c r="C1572" i="1"/>
  <c r="G1572" i="1" s="1"/>
  <c r="I1572" i="1" s="1"/>
  <c r="D1572" i="1"/>
  <c r="H1572" i="1"/>
  <c r="J1572" i="1"/>
  <c r="C1573" i="1"/>
  <c r="D1573" i="1"/>
  <c r="C1574" i="1"/>
  <c r="G1574" i="1" s="1"/>
  <c r="D1574" i="1"/>
  <c r="C1575" i="1"/>
  <c r="D1575" i="1"/>
  <c r="J1575" i="1" s="1"/>
  <c r="G1575" i="1"/>
  <c r="I1575" i="1" s="1"/>
  <c r="H1575" i="1"/>
  <c r="C1577" i="1"/>
  <c r="G1577" i="1" s="1"/>
  <c r="D1577" i="1"/>
  <c r="C1578" i="1"/>
  <c r="D1578" i="1"/>
  <c r="J1578" i="1" s="1"/>
  <c r="G1578" i="1"/>
  <c r="H1578" i="1"/>
  <c r="C1579" i="1"/>
  <c r="G1579" i="1" s="1"/>
  <c r="D1579" i="1"/>
  <c r="H1579" i="1"/>
  <c r="I1579" i="1"/>
  <c r="J1579" i="1"/>
  <c r="C1580" i="1"/>
  <c r="D1580" i="1"/>
  <c r="C1581" i="1"/>
  <c r="G1581" i="1"/>
  <c r="H1581" i="1"/>
  <c r="C1583" i="1"/>
  <c r="G1583" i="1"/>
  <c r="H1583" i="1"/>
  <c r="C1584" i="1"/>
  <c r="H1584" i="1" s="1"/>
  <c r="C1585" i="1"/>
  <c r="G1585" i="1" s="1"/>
  <c r="C1586" i="1"/>
  <c r="G1586" i="1"/>
  <c r="H1586" i="1"/>
  <c r="C1587" i="1"/>
  <c r="C1588" i="1"/>
  <c r="G1588" i="1"/>
  <c r="H1588" i="1"/>
  <c r="C1589" i="1"/>
  <c r="G1589" i="1"/>
  <c r="H1589" i="1"/>
  <c r="C1590" i="1"/>
  <c r="G1590" i="1" s="1"/>
  <c r="C1591" i="1"/>
  <c r="G1591" i="1"/>
  <c r="H1591" i="1"/>
  <c r="C1592" i="1"/>
  <c r="C1593" i="1"/>
  <c r="G1593" i="1" s="1"/>
  <c r="G1594" i="1"/>
  <c r="C1595" i="1"/>
  <c r="C1596" i="1"/>
  <c r="G1596" i="1"/>
  <c r="H1596" i="1"/>
  <c r="C1597" i="1"/>
  <c r="G1597" i="1"/>
  <c r="H1597" i="1"/>
  <c r="C1598" i="1"/>
  <c r="G1598" i="1" s="1"/>
  <c r="C1599" i="1"/>
  <c r="G1599" i="1"/>
  <c r="H1599" i="1"/>
  <c r="C1600" i="1"/>
  <c r="C1602" i="1"/>
  <c r="G1602" i="1"/>
  <c r="H1602" i="1"/>
  <c r="C1603" i="1"/>
  <c r="C1604" i="1"/>
  <c r="G1604" i="1"/>
  <c r="H1604" i="1"/>
  <c r="C1605" i="1"/>
  <c r="G1605" i="1"/>
  <c r="H1605" i="1"/>
  <c r="C1606" i="1"/>
  <c r="G1606" i="1" s="1"/>
  <c r="C1607" i="1"/>
  <c r="G1607" i="1"/>
  <c r="H1607" i="1"/>
  <c r="C1608" i="1"/>
  <c r="C1609" i="1"/>
  <c r="G1609" i="1" s="1"/>
  <c r="C1610" i="1"/>
  <c r="G1610" i="1"/>
  <c r="H1610" i="1"/>
  <c r="C1611" i="1"/>
  <c r="C1612" i="1"/>
  <c r="G1612" i="1"/>
  <c r="H1612" i="1"/>
  <c r="C1613" i="1"/>
  <c r="H1613" i="1" s="1"/>
  <c r="G1613" i="1"/>
  <c r="C1614" i="1"/>
  <c r="G1614" i="1" s="1"/>
  <c r="C1615" i="1"/>
  <c r="G1615" i="1"/>
  <c r="H1615" i="1"/>
  <c r="C1616" i="1"/>
  <c r="H1616" i="1" s="1"/>
  <c r="G1616" i="1"/>
  <c r="C1617" i="1"/>
  <c r="G1617" i="1" s="1"/>
  <c r="C1618" i="1"/>
  <c r="G1618" i="1"/>
  <c r="H1618" i="1"/>
  <c r="C1619" i="1"/>
  <c r="C1623" i="1"/>
  <c r="G1623" i="1"/>
  <c r="H1623" i="1"/>
  <c r="C1624" i="1"/>
  <c r="H1624" i="1" s="1"/>
  <c r="G1624" i="1"/>
  <c r="C1625" i="1"/>
  <c r="G1625" i="1" s="1"/>
  <c r="C1626" i="1"/>
  <c r="G1626" i="1"/>
  <c r="H1626" i="1"/>
  <c r="C1629" i="1"/>
  <c r="G1629" i="1"/>
  <c r="H1629" i="1"/>
  <c r="C1630" i="1"/>
  <c r="G1630" i="1" s="1"/>
  <c r="C1631" i="1"/>
  <c r="G1631" i="1"/>
  <c r="H1631" i="1"/>
  <c r="C1632" i="1"/>
  <c r="H1632" i="1" s="1"/>
  <c r="G1632" i="1"/>
  <c r="C1634" i="1"/>
  <c r="G1634" i="1"/>
  <c r="H1634" i="1"/>
  <c r="C1635" i="1"/>
  <c r="C1636" i="1"/>
  <c r="G1636" i="1"/>
  <c r="H1636" i="1"/>
  <c r="C1637" i="1"/>
  <c r="G1637" i="1"/>
  <c r="H1637" i="1"/>
  <c r="C1639" i="1"/>
  <c r="G1639" i="1"/>
  <c r="H1639" i="1"/>
  <c r="C1640" i="1"/>
  <c r="H1640" i="1" s="1"/>
  <c r="C1641" i="1"/>
  <c r="G1641" i="1" s="1"/>
  <c r="C1642" i="1"/>
  <c r="G1642" i="1"/>
  <c r="H1642" i="1"/>
  <c r="C1643" i="1"/>
  <c r="C1644" i="1"/>
  <c r="G1644" i="1"/>
  <c r="H1644" i="1"/>
  <c r="C1645" i="1"/>
  <c r="G1645" i="1"/>
  <c r="H1645" i="1"/>
  <c r="C1646" i="1"/>
  <c r="G1646" i="1" s="1"/>
  <c r="C1647" i="1"/>
  <c r="G1647" i="1"/>
  <c r="H1647" i="1"/>
  <c r="C1649" i="1"/>
  <c r="G1649" i="1" s="1"/>
  <c r="H1649" i="1"/>
  <c r="C1650" i="1"/>
  <c r="G1650" i="1"/>
  <c r="H1650" i="1"/>
  <c r="C1651" i="1"/>
  <c r="C1652" i="1"/>
  <c r="G1652" i="1"/>
  <c r="H1652" i="1"/>
  <c r="C1654" i="1"/>
  <c r="G1654" i="1" s="1"/>
  <c r="C1655" i="1"/>
  <c r="G1655" i="1" s="1"/>
  <c r="C1656" i="1"/>
  <c r="H1656" i="1" s="1"/>
  <c r="G1656" i="1"/>
  <c r="C1657" i="1"/>
  <c r="G1657" i="1" s="1"/>
  <c r="H1657" i="1"/>
  <c r="C1659" i="1"/>
  <c r="C1660" i="1"/>
  <c r="G1660" i="1"/>
  <c r="H1660" i="1"/>
  <c r="C1661" i="1"/>
  <c r="C1662" i="1"/>
  <c r="G1662" i="1" s="1"/>
  <c r="C1664" i="1"/>
  <c r="H1664" i="1" s="1"/>
  <c r="G1664" i="1"/>
  <c r="C1665" i="1"/>
  <c r="G1665" i="1" s="1"/>
  <c r="H1665" i="1"/>
  <c r="C1666" i="1"/>
  <c r="G1666" i="1"/>
  <c r="H1666" i="1"/>
  <c r="C1667" i="1"/>
  <c r="C1669" i="1"/>
  <c r="G1669" i="1"/>
  <c r="H1669" i="1"/>
  <c r="C1670" i="1"/>
  <c r="G1670" i="1" s="1"/>
  <c r="C1671" i="1"/>
  <c r="G1671" i="1"/>
  <c r="H1671" i="1"/>
  <c r="C1672" i="1"/>
  <c r="H1672" i="1" s="1"/>
  <c r="G1672" i="1"/>
  <c r="C1674" i="1"/>
  <c r="G1674" i="1"/>
  <c r="H1674" i="1"/>
  <c r="C1675" i="1"/>
  <c r="C1676" i="1"/>
  <c r="G1676" i="1"/>
  <c r="H1676" i="1"/>
  <c r="C1677" i="1"/>
  <c r="G1677" i="1"/>
  <c r="H1677" i="1"/>
  <c r="C1678" i="1"/>
  <c r="G1678" i="1" s="1"/>
  <c r="C1679" i="1"/>
  <c r="G1679" i="1"/>
  <c r="H1679" i="1"/>
  <c r="C1680" i="1"/>
  <c r="H1680" i="1" s="1"/>
  <c r="C1681" i="1"/>
  <c r="G1681" i="1" s="1"/>
  <c r="C1682" i="1"/>
  <c r="G1682" i="1" s="1"/>
  <c r="C1683" i="1"/>
  <c r="C1684" i="1"/>
  <c r="G1684" i="1" s="1"/>
  <c r="H1684" i="1"/>
  <c r="C1685" i="1"/>
  <c r="J1477" i="9"/>
  <c r="L1477" i="9"/>
  <c r="D104" i="8"/>
  <c r="D97" i="8"/>
  <c r="C1673" i="1" s="1"/>
  <c r="D92" i="8"/>
  <c r="C1668" i="1" s="1"/>
  <c r="D87" i="8"/>
  <c r="C1663" i="1" s="1"/>
  <c r="D82" i="8"/>
  <c r="D77" i="8"/>
  <c r="C1653" i="1" s="1"/>
  <c r="H1653" i="1" s="1"/>
  <c r="D72" i="8"/>
  <c r="C1648" i="1" s="1"/>
  <c r="D67" i="8"/>
  <c r="D62" i="8"/>
  <c r="C1638" i="1" s="1"/>
  <c r="D57" i="8"/>
  <c r="C1633" i="1" s="1"/>
  <c r="D52" i="8"/>
  <c r="C1628" i="1" s="1"/>
  <c r="D46" i="8"/>
  <c r="D37" i="8"/>
  <c r="D27" i="8"/>
  <c r="D25" i="8" s="1"/>
  <c r="C1601" i="1" s="1"/>
  <c r="D18" i="8"/>
  <c r="C1594" i="1" s="1"/>
  <c r="H1594" i="1" s="1"/>
  <c r="D8" i="8"/>
  <c r="D6" i="8"/>
  <c r="E44" i="7"/>
  <c r="D44" i="7"/>
  <c r="C1576" i="1" s="1"/>
  <c r="E39" i="7"/>
  <c r="D39" i="7"/>
  <c r="D38" i="7" s="1"/>
  <c r="C1570" i="1" s="1"/>
  <c r="E30" i="7"/>
  <c r="D1562" i="1" s="1"/>
  <c r="D30" i="7"/>
  <c r="C1562" i="1" s="1"/>
  <c r="G1562" i="1" s="1"/>
  <c r="E23" i="7"/>
  <c r="D23" i="7"/>
  <c r="E14" i="7"/>
  <c r="D1546" i="1" s="1"/>
  <c r="D14" i="7"/>
  <c r="C1546" i="1" s="1"/>
  <c r="E7" i="7"/>
  <c r="D1539" i="1" s="1"/>
  <c r="D7" i="7"/>
  <c r="C1539" i="1" s="1"/>
  <c r="E6" i="7"/>
  <c r="D6" i="7"/>
  <c r="F140" i="6"/>
  <c r="F139" i="6"/>
  <c r="F138" i="6"/>
  <c r="F137" i="6"/>
  <c r="F136" i="6"/>
  <c r="F135" i="6"/>
  <c r="F134" i="6"/>
  <c r="F133" i="6"/>
  <c r="F132" i="6"/>
  <c r="F131" i="6"/>
  <c r="E130" i="6"/>
  <c r="D1525" i="1" s="1"/>
  <c r="D130" i="6"/>
  <c r="E129" i="6"/>
  <c r="D1524" i="1" s="1"/>
  <c r="F128" i="6"/>
  <c r="F127" i="6"/>
  <c r="F126" i="6"/>
  <c r="F125" i="6"/>
  <c r="F124" i="6"/>
  <c r="F123" i="6"/>
  <c r="F122" i="6"/>
  <c r="E122" i="6"/>
  <c r="D1517" i="1" s="1"/>
  <c r="D122" i="6"/>
  <c r="C1517" i="1" s="1"/>
  <c r="F121" i="6"/>
  <c r="F120" i="6"/>
  <c r="F119" i="6"/>
  <c r="E118" i="6"/>
  <c r="D1513" i="1" s="1"/>
  <c r="D118" i="6"/>
  <c r="F117" i="6"/>
  <c r="F116" i="6"/>
  <c r="F115" i="6"/>
  <c r="E115" i="6"/>
  <c r="D115" i="6"/>
  <c r="C1510" i="1" s="1"/>
  <c r="F113" i="6"/>
  <c r="F112" i="6"/>
  <c r="F111" i="6"/>
  <c r="F110" i="6"/>
  <c r="F109" i="6"/>
  <c r="F108" i="6"/>
  <c r="E107" i="6"/>
  <c r="D1502" i="1" s="1"/>
  <c r="D107" i="6"/>
  <c r="F106" i="6"/>
  <c r="F105" i="6"/>
  <c r="F104" i="6"/>
  <c r="F103" i="6"/>
  <c r="F102" i="6"/>
  <c r="F101" i="6"/>
  <c r="F100" i="6"/>
  <c r="F99" i="6"/>
  <c r="E99" i="6"/>
  <c r="D1494" i="1" s="1"/>
  <c r="D99" i="6"/>
  <c r="C1494" i="1" s="1"/>
  <c r="F98" i="6"/>
  <c r="F97" i="6"/>
  <c r="F96" i="6"/>
  <c r="F95" i="6"/>
  <c r="E94" i="6"/>
  <c r="D94" i="6"/>
  <c r="F93" i="6"/>
  <c r="F92" i="6"/>
  <c r="F91"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F263" i="5"/>
  <c r="E263" i="5"/>
  <c r="D263" i="5"/>
  <c r="F262" i="5"/>
  <c r="F261" i="5"/>
  <c r="F260" i="5"/>
  <c r="F259" i="5"/>
  <c r="E259" i="5"/>
  <c r="D259" i="5"/>
  <c r="F258" i="5"/>
  <c r="F257" i="5"/>
  <c r="F256" i="5"/>
  <c r="E255" i="5"/>
  <c r="E254" i="5" s="1"/>
  <c r="D255" i="5"/>
  <c r="D254" i="5" s="1"/>
  <c r="F254" i="5" s="1"/>
  <c r="F253" i="5"/>
  <c r="F252"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s="1"/>
  <c r="F218" i="5" s="1"/>
  <c r="F217" i="5"/>
  <c r="F216" i="5"/>
  <c r="F215" i="5"/>
  <c r="F214" i="5"/>
  <c r="F213" i="5"/>
  <c r="F212" i="5"/>
  <c r="F211" i="5"/>
  <c r="F210" i="5"/>
  <c r="E210" i="5"/>
  <c r="D210" i="5"/>
  <c r="F209" i="5"/>
  <c r="F208" i="5"/>
  <c r="F207" i="5"/>
  <c r="F206" i="5"/>
  <c r="F205" i="5"/>
  <c r="F204" i="5"/>
  <c r="E203" i="5"/>
  <c r="D203" i="5"/>
  <c r="E202" i="5"/>
  <c r="F201" i="5"/>
  <c r="F200" i="5"/>
  <c r="F199" i="5"/>
  <c r="F198" i="5"/>
  <c r="F197" i="5"/>
  <c r="F196" i="5"/>
  <c r="E196" i="5"/>
  <c r="D196" i="5"/>
  <c r="F195" i="5"/>
  <c r="F194" i="5"/>
  <c r="F193" i="5"/>
  <c r="F192" i="5"/>
  <c r="F191" i="5"/>
  <c r="F190" i="5"/>
  <c r="F189" i="5"/>
  <c r="F188" i="5"/>
  <c r="F187" i="5"/>
  <c r="F186" i="5"/>
  <c r="E185" i="5"/>
  <c r="E177" i="5" s="1"/>
  <c r="E176"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F598" i="4" s="1"/>
  <c r="F596" i="4"/>
  <c r="F595" i="4"/>
  <c r="E594" i="4"/>
  <c r="D594" i="4"/>
  <c r="F593" i="4"/>
  <c r="F592" i="4"/>
  <c r="F591"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D522" i="4" s="1"/>
  <c r="F522"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E648" i="4" s="1"/>
  <c r="D427" i="4"/>
  <c r="F427" i="4" s="1"/>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c r="F373" i="4" s="1"/>
  <c r="F372" i="4"/>
  <c r="F371" i="4"/>
  <c r="F370" i="4"/>
  <c r="F369" i="4"/>
  <c r="F368" i="4"/>
  <c r="F367" i="4"/>
  <c r="F366" i="4"/>
  <c r="E366" i="4"/>
  <c r="D366" i="4"/>
  <c r="F365" i="4"/>
  <c r="F364" i="4"/>
  <c r="F363" i="4"/>
  <c r="E362" i="4"/>
  <c r="D362" i="4"/>
  <c r="F362"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F216" i="4"/>
  <c r="E216" i="4"/>
  <c r="D216" i="4"/>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F129" i="4"/>
  <c r="E129" i="4"/>
  <c r="D129" i="4"/>
  <c r="F128" i="4"/>
  <c r="F127" i="4"/>
  <c r="E126" i="4"/>
  <c r="D126" i="4"/>
  <c r="F126" i="4" s="1"/>
  <c r="E125" i="4"/>
  <c r="F124" i="4"/>
  <c r="F123" i="4"/>
  <c r="F122" i="4"/>
  <c r="F121" i="4"/>
  <c r="E120" i="4"/>
  <c r="F120" i="4" s="1"/>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D1480" i="1"/>
  <c r="C1480" i="1"/>
  <c r="D1479" i="1"/>
  <c r="C1479" i="1"/>
  <c r="G1478" i="1"/>
  <c r="D1478" i="1"/>
  <c r="C1478" i="1"/>
  <c r="H1478" i="1" s="1"/>
  <c r="D1477" i="1"/>
  <c r="C1477" i="1"/>
  <c r="G1476" i="1"/>
  <c r="D1476" i="1"/>
  <c r="C1476" i="1"/>
  <c r="H1475" i="1"/>
  <c r="D1475" i="1"/>
  <c r="G1475" i="1" s="1"/>
  <c r="C1475" i="1"/>
  <c r="D1474" i="1"/>
  <c r="C1474" i="1"/>
  <c r="D1473" i="1"/>
  <c r="G1473" i="1" s="1"/>
  <c r="C1473" i="1"/>
  <c r="D1472" i="1"/>
  <c r="C1472" i="1"/>
  <c r="D1471" i="1"/>
  <c r="C1471" i="1"/>
  <c r="G1470" i="1"/>
  <c r="D1470" i="1"/>
  <c r="C1470" i="1"/>
  <c r="H1470" i="1" s="1"/>
  <c r="D1469" i="1"/>
  <c r="C1469" i="1"/>
  <c r="G1468" i="1"/>
  <c r="D1468" i="1"/>
  <c r="C1468" i="1"/>
  <c r="D1467" i="1"/>
  <c r="H1467" i="1" s="1"/>
  <c r="C1467" i="1"/>
  <c r="G1466" i="1"/>
  <c r="D1466" i="1"/>
  <c r="C1466" i="1"/>
  <c r="G1465" i="1"/>
  <c r="D1465" i="1"/>
  <c r="C1465" i="1"/>
  <c r="H1465" i="1" s="1"/>
  <c r="D1464" i="1"/>
  <c r="C1464" i="1"/>
  <c r="H1463" i="1"/>
  <c r="D1463" i="1"/>
  <c r="C1463" i="1"/>
  <c r="G1462" i="1"/>
  <c r="D1462" i="1"/>
  <c r="C1462" i="1"/>
  <c r="H1462" i="1" s="1"/>
  <c r="D1461" i="1"/>
  <c r="C1461" i="1"/>
  <c r="H1461" i="1" s="1"/>
  <c r="D1460" i="1"/>
  <c r="G1460" i="1" s="1"/>
  <c r="C1460" i="1"/>
  <c r="D1459" i="1"/>
  <c r="C1459" i="1"/>
  <c r="G1458" i="1"/>
  <c r="D1458" i="1"/>
  <c r="C1458" i="1"/>
  <c r="H1458" i="1" s="1"/>
  <c r="D1457" i="1"/>
  <c r="C1457" i="1"/>
  <c r="D1456" i="1"/>
  <c r="C1456" i="1"/>
  <c r="D1455" i="1"/>
  <c r="G1455" i="1" s="1"/>
  <c r="C1455" i="1"/>
  <c r="D1454" i="1"/>
  <c r="C1454" i="1"/>
  <c r="D1453" i="1"/>
  <c r="G1453" i="1" s="1"/>
  <c r="C1453" i="1"/>
  <c r="G1452" i="1"/>
  <c r="D1452" i="1"/>
  <c r="C1452" i="1"/>
  <c r="H1452" i="1" s="1"/>
  <c r="D1451" i="1"/>
  <c r="C1451" i="1"/>
  <c r="G1450" i="1"/>
  <c r="D1450" i="1"/>
  <c r="C1450" i="1"/>
  <c r="H1450" i="1" s="1"/>
  <c r="D1449" i="1"/>
  <c r="C1449" i="1"/>
  <c r="G1448" i="1"/>
  <c r="D1448" i="1"/>
  <c r="C1448" i="1"/>
  <c r="H1448" i="1" s="1"/>
  <c r="D1447" i="1"/>
  <c r="G1447" i="1" s="1"/>
  <c r="C1447" i="1"/>
  <c r="D1446" i="1"/>
  <c r="C1446" i="1"/>
  <c r="D1445" i="1"/>
  <c r="G1445" i="1" s="1"/>
  <c r="C1445" i="1"/>
  <c r="G1444" i="1"/>
  <c r="D1444" i="1"/>
  <c r="C1444" i="1"/>
  <c r="H1444" i="1" s="1"/>
  <c r="D1443" i="1"/>
  <c r="C1443" i="1"/>
  <c r="G1442" i="1"/>
  <c r="D1442" i="1"/>
  <c r="C1442" i="1"/>
  <c r="H1442" i="1" s="1"/>
  <c r="D1441" i="1"/>
  <c r="C1441" i="1"/>
  <c r="D1440" i="1"/>
  <c r="C1440" i="1"/>
  <c r="H1440" i="1" s="1"/>
  <c r="D1439" i="1"/>
  <c r="G1439" i="1" s="1"/>
  <c r="C1439" i="1"/>
  <c r="D1438" i="1"/>
  <c r="C1438" i="1"/>
  <c r="D1437" i="1"/>
  <c r="G1437" i="1" s="1"/>
  <c r="C1437" i="1"/>
  <c r="G1436" i="1"/>
  <c r="D1436" i="1"/>
  <c r="C1436" i="1"/>
  <c r="H1436" i="1" s="1"/>
  <c r="D1435" i="1"/>
  <c r="C1435" i="1"/>
  <c r="G1434" i="1"/>
  <c r="D1434" i="1"/>
  <c r="C1434" i="1"/>
  <c r="H1434" i="1" s="1"/>
  <c r="D1433" i="1"/>
  <c r="C1433" i="1"/>
  <c r="D1432" i="1"/>
  <c r="C1432" i="1"/>
  <c r="D1431" i="1"/>
  <c r="G1431" i="1" s="1"/>
  <c r="C1431" i="1"/>
  <c r="D1430" i="1"/>
  <c r="D1429" i="1"/>
  <c r="G1429" i="1" s="1"/>
  <c r="C1429" i="1"/>
  <c r="G1428" i="1"/>
  <c r="D1428" i="1"/>
  <c r="C1428" i="1"/>
  <c r="H1428" i="1" s="1"/>
  <c r="D1427" i="1"/>
  <c r="C1427" i="1"/>
  <c r="G1426" i="1"/>
  <c r="D1426" i="1"/>
  <c r="C1426" i="1"/>
  <c r="H1426" i="1" s="1"/>
  <c r="D1425" i="1"/>
  <c r="C1425" i="1"/>
  <c r="D1424" i="1"/>
  <c r="C1424" i="1"/>
  <c r="H1424" i="1" s="1"/>
  <c r="D1423" i="1"/>
  <c r="G1423" i="1" s="1"/>
  <c r="C1423" i="1"/>
  <c r="D1422" i="1"/>
  <c r="C1422" i="1"/>
  <c r="D1421" i="1"/>
  <c r="G1421" i="1" s="1"/>
  <c r="C1421" i="1"/>
  <c r="G1420" i="1"/>
  <c r="D1420" i="1"/>
  <c r="C1420" i="1"/>
  <c r="H1420" i="1" s="1"/>
  <c r="D1419" i="1"/>
  <c r="C1419" i="1"/>
  <c r="G1418" i="1"/>
  <c r="D1418" i="1"/>
  <c r="C1418" i="1"/>
  <c r="H1418" i="1" s="1"/>
  <c r="D1417" i="1"/>
  <c r="C1417" i="1"/>
  <c r="D1416" i="1"/>
  <c r="G1416" i="1" s="1"/>
  <c r="C1416" i="1"/>
  <c r="D1415" i="1"/>
  <c r="G1415" i="1" s="1"/>
  <c r="C1415" i="1"/>
  <c r="D1414" i="1"/>
  <c r="C1414" i="1"/>
  <c r="D1413" i="1"/>
  <c r="G1413" i="1" s="1"/>
  <c r="C1413" i="1"/>
  <c r="G1412" i="1"/>
  <c r="D1412" i="1"/>
  <c r="C1412" i="1"/>
  <c r="H1412" i="1" s="1"/>
  <c r="D1411" i="1"/>
  <c r="C1411" i="1"/>
  <c r="G1410" i="1"/>
  <c r="D1410" i="1"/>
  <c r="C1410" i="1"/>
  <c r="H1410" i="1" s="1"/>
  <c r="D1409" i="1"/>
  <c r="C1409" i="1"/>
  <c r="D1408" i="1"/>
  <c r="C1408" i="1"/>
  <c r="H1408" i="1" s="1"/>
  <c r="D1407" i="1"/>
  <c r="G1407" i="1" s="1"/>
  <c r="C1407" i="1"/>
  <c r="D1406" i="1"/>
  <c r="C1406" i="1"/>
  <c r="G1405" i="1"/>
  <c r="D1405" i="1"/>
  <c r="C1405" i="1"/>
  <c r="G1404" i="1"/>
  <c r="D1404" i="1"/>
  <c r="C1404" i="1"/>
  <c r="H1404" i="1" s="1"/>
  <c r="D1403" i="1"/>
  <c r="C1403" i="1"/>
  <c r="G1402" i="1"/>
  <c r="D1402" i="1"/>
  <c r="C1402" i="1"/>
  <c r="H1402" i="1" s="1"/>
  <c r="D1401" i="1"/>
  <c r="C1401" i="1"/>
  <c r="D1400" i="1"/>
  <c r="G1400" i="1" s="1"/>
  <c r="C1400" i="1"/>
  <c r="D1399" i="1"/>
  <c r="G1399" i="1" s="1"/>
  <c r="C1399" i="1"/>
  <c r="D1398" i="1"/>
  <c r="C1398" i="1"/>
  <c r="D1397" i="1"/>
  <c r="G1397" i="1" s="1"/>
  <c r="C1397" i="1"/>
  <c r="G1396" i="1"/>
  <c r="D1396" i="1"/>
  <c r="C1396" i="1"/>
  <c r="H1396" i="1" s="1"/>
  <c r="D1395" i="1"/>
  <c r="C1395" i="1"/>
  <c r="G1394" i="1"/>
  <c r="D1394" i="1"/>
  <c r="C1394" i="1"/>
  <c r="H1394" i="1" s="1"/>
  <c r="D1393" i="1"/>
  <c r="C1393" i="1"/>
  <c r="D1392" i="1"/>
  <c r="C1392" i="1"/>
  <c r="H1392" i="1" s="1"/>
  <c r="D1391" i="1"/>
  <c r="G1391" i="1" s="1"/>
  <c r="C1391" i="1"/>
  <c r="D1390" i="1"/>
  <c r="C1390" i="1"/>
  <c r="G1389" i="1"/>
  <c r="D1389" i="1"/>
  <c r="C1389" i="1"/>
  <c r="G1388" i="1"/>
  <c r="D1388" i="1"/>
  <c r="C1388" i="1"/>
  <c r="H1388" i="1" s="1"/>
  <c r="D1387" i="1"/>
  <c r="C1387" i="1"/>
  <c r="G1386" i="1"/>
  <c r="D1386" i="1"/>
  <c r="C1386" i="1"/>
  <c r="H1386" i="1" s="1"/>
  <c r="D1385" i="1"/>
  <c r="C1385" i="1"/>
  <c r="D1384" i="1"/>
  <c r="C1384" i="1"/>
  <c r="D1383" i="1"/>
  <c r="G1383" i="1" s="1"/>
  <c r="C1383" i="1"/>
  <c r="D1382" i="1"/>
  <c r="C1382" i="1"/>
  <c r="G1381" i="1"/>
  <c r="D1381" i="1"/>
  <c r="C1381" i="1"/>
  <c r="H1381" i="1" s="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D1337" i="1"/>
  <c r="C1337" i="1"/>
  <c r="G1337" i="1" s="1"/>
  <c r="D1336" i="1"/>
  <c r="C1336" i="1"/>
  <c r="H1335" i="1"/>
  <c r="G1335" i="1"/>
  <c r="D1335" i="1"/>
  <c r="C1335" i="1"/>
  <c r="D1334" i="1"/>
  <c r="C1334" i="1"/>
  <c r="D1333" i="1"/>
  <c r="C1333" i="1"/>
  <c r="D1332" i="1"/>
  <c r="C1332" i="1"/>
  <c r="D1331" i="1"/>
  <c r="C1331" i="1"/>
  <c r="H1331" i="1" s="1"/>
  <c r="D1330" i="1"/>
  <c r="C1330" i="1"/>
  <c r="H1329" i="1"/>
  <c r="D1329" i="1"/>
  <c r="C1329" i="1"/>
  <c r="G1329" i="1" s="1"/>
  <c r="D1328" i="1"/>
  <c r="C1328" i="1"/>
  <c r="H1327" i="1"/>
  <c r="G1327" i="1"/>
  <c r="D1327" i="1"/>
  <c r="C1327" i="1"/>
  <c r="D1326" i="1"/>
  <c r="C1326" i="1"/>
  <c r="D1325" i="1"/>
  <c r="C1325" i="1"/>
  <c r="D1324" i="1"/>
  <c r="C1324" i="1"/>
  <c r="D1323" i="1"/>
  <c r="C1323" i="1"/>
  <c r="H1323" i="1" s="1"/>
  <c r="D1322" i="1"/>
  <c r="C1322" i="1"/>
  <c r="H1321" i="1"/>
  <c r="D1321" i="1"/>
  <c r="C1321" i="1"/>
  <c r="G1321" i="1" s="1"/>
  <c r="D1320" i="1"/>
  <c r="C1320" i="1"/>
  <c r="H1319" i="1"/>
  <c r="G1319" i="1"/>
  <c r="D1319" i="1"/>
  <c r="C1319" i="1"/>
  <c r="D1318" i="1"/>
  <c r="C1318" i="1"/>
  <c r="D1317" i="1"/>
  <c r="C1317" i="1"/>
  <c r="D1316" i="1"/>
  <c r="C1316" i="1"/>
  <c r="D1315" i="1"/>
  <c r="C1315" i="1"/>
  <c r="H1315" i="1" s="1"/>
  <c r="D1314" i="1"/>
  <c r="C1314" i="1"/>
  <c r="H1313" i="1"/>
  <c r="D1313" i="1"/>
  <c r="C1313" i="1"/>
  <c r="G1313" i="1" s="1"/>
  <c r="D1312" i="1"/>
  <c r="C1312" i="1"/>
  <c r="H1311" i="1"/>
  <c r="G1311" i="1"/>
  <c r="D1311" i="1"/>
  <c r="C1311" i="1"/>
  <c r="D1310" i="1"/>
  <c r="C1310" i="1"/>
  <c r="D1309" i="1"/>
  <c r="C1309" i="1"/>
  <c r="D1308" i="1"/>
  <c r="C1308" i="1"/>
  <c r="D1307" i="1"/>
  <c r="C1307" i="1"/>
  <c r="H1307" i="1" s="1"/>
  <c r="D1306" i="1"/>
  <c r="C1306" i="1"/>
  <c r="H1305" i="1"/>
  <c r="D1305" i="1"/>
  <c r="C1305" i="1"/>
  <c r="G1305" i="1" s="1"/>
  <c r="D1304" i="1"/>
  <c r="C1304" i="1"/>
  <c r="H1303" i="1"/>
  <c r="G1303" i="1"/>
  <c r="D1303" i="1"/>
  <c r="C1303" i="1"/>
  <c r="D1302" i="1"/>
  <c r="C1302" i="1"/>
  <c r="D1301" i="1"/>
  <c r="C1301" i="1"/>
  <c r="C1300" i="1"/>
  <c r="C1299" i="1"/>
  <c r="D1298" i="1"/>
  <c r="C1298" i="1"/>
  <c r="H1297" i="1"/>
  <c r="G1297" i="1"/>
  <c r="D1297" i="1"/>
  <c r="C1297" i="1"/>
  <c r="D1296" i="1"/>
  <c r="C1296" i="1"/>
  <c r="D1295" i="1"/>
  <c r="C1295" i="1"/>
  <c r="D1294" i="1"/>
  <c r="C1294" i="1"/>
  <c r="D1293" i="1"/>
  <c r="C1293" i="1"/>
  <c r="H1293" i="1" s="1"/>
  <c r="D1292" i="1"/>
  <c r="C1292" i="1"/>
  <c r="H1291" i="1"/>
  <c r="D1291" i="1"/>
  <c r="C1291" i="1"/>
  <c r="G1291" i="1" s="1"/>
  <c r="D1290" i="1"/>
  <c r="C1290" i="1"/>
  <c r="H1289" i="1"/>
  <c r="G1289" i="1"/>
  <c r="D1289" i="1"/>
  <c r="C1289" i="1"/>
  <c r="D1288" i="1"/>
  <c r="C1288" i="1"/>
  <c r="D1287" i="1"/>
  <c r="C1287" i="1"/>
  <c r="D1286" i="1"/>
  <c r="C1286" i="1"/>
  <c r="D1285" i="1"/>
  <c r="C1285" i="1"/>
  <c r="H1285" i="1" s="1"/>
  <c r="D1284" i="1"/>
  <c r="C1284" i="1"/>
  <c r="H1283" i="1"/>
  <c r="D1283" i="1"/>
  <c r="C1283" i="1"/>
  <c r="G1283" i="1" s="1"/>
  <c r="D1282" i="1"/>
  <c r="C1282" i="1"/>
  <c r="H1281" i="1"/>
  <c r="G1281" i="1"/>
  <c r="D1281" i="1"/>
  <c r="C1281" i="1"/>
  <c r="D1280" i="1"/>
  <c r="C1280" i="1"/>
  <c r="D1279" i="1"/>
  <c r="C1279" i="1"/>
  <c r="D1278" i="1"/>
  <c r="C1278" i="1"/>
  <c r="D1277" i="1"/>
  <c r="C1277" i="1"/>
  <c r="H1277" i="1" s="1"/>
  <c r="D1276" i="1"/>
  <c r="C1276" i="1"/>
  <c r="H1275" i="1"/>
  <c r="D1275" i="1"/>
  <c r="C1275" i="1"/>
  <c r="G1275" i="1" s="1"/>
  <c r="D1274" i="1"/>
  <c r="C1274" i="1"/>
  <c r="H1273" i="1"/>
  <c r="G1273" i="1"/>
  <c r="D1273" i="1"/>
  <c r="C1273" i="1"/>
  <c r="D1272" i="1"/>
  <c r="C1272" i="1"/>
  <c r="D1271" i="1"/>
  <c r="C1271" i="1"/>
  <c r="D1270" i="1"/>
  <c r="C1270" i="1"/>
  <c r="D1269" i="1"/>
  <c r="C1269" i="1"/>
  <c r="H1269" i="1" s="1"/>
  <c r="D1268" i="1"/>
  <c r="C1268" i="1"/>
  <c r="H1267" i="1"/>
  <c r="D1267" i="1"/>
  <c r="C1267" i="1"/>
  <c r="G1267" i="1" s="1"/>
  <c r="D1266" i="1"/>
  <c r="C1266" i="1"/>
  <c r="H1265" i="1"/>
  <c r="G1265" i="1"/>
  <c r="D1265" i="1"/>
  <c r="C1265" i="1"/>
  <c r="D1264" i="1"/>
  <c r="C1264" i="1"/>
  <c r="D1263" i="1"/>
  <c r="C1263" i="1"/>
  <c r="D1262" i="1"/>
  <c r="C1262" i="1"/>
  <c r="D1261" i="1"/>
  <c r="C1261" i="1"/>
  <c r="H1261" i="1" s="1"/>
  <c r="D1260" i="1"/>
  <c r="C1260" i="1"/>
  <c r="H1259" i="1"/>
  <c r="D1259" i="1"/>
  <c r="C1259" i="1"/>
  <c r="G1259" i="1" s="1"/>
  <c r="D1258" i="1"/>
  <c r="C1258" i="1"/>
  <c r="G1257" i="1"/>
  <c r="D1257" i="1"/>
  <c r="H1257" i="1" s="1"/>
  <c r="C1257" i="1"/>
  <c r="D1256" i="1"/>
  <c r="C1256" i="1"/>
  <c r="D1255" i="1"/>
  <c r="C1255" i="1"/>
  <c r="D1254" i="1"/>
  <c r="D1253" i="1"/>
  <c r="C1253" i="1"/>
  <c r="H1253" i="1" s="1"/>
  <c r="D1252" i="1"/>
  <c r="C1252" i="1"/>
  <c r="H1251" i="1"/>
  <c r="D1251" i="1"/>
  <c r="C1251" i="1"/>
  <c r="G1251" i="1" s="1"/>
  <c r="D1250" i="1"/>
  <c r="C1250" i="1"/>
  <c r="G1249" i="1"/>
  <c r="D1249" i="1"/>
  <c r="H1249" i="1" s="1"/>
  <c r="C1249" i="1"/>
  <c r="D1248" i="1"/>
  <c r="C1248" i="1"/>
  <c r="D1247" i="1"/>
  <c r="C1247" i="1"/>
  <c r="D1246" i="1"/>
  <c r="C1246" i="1"/>
  <c r="D1245" i="1"/>
  <c r="C1245" i="1"/>
  <c r="H1245" i="1" s="1"/>
  <c r="D1244" i="1"/>
  <c r="C1244" i="1"/>
  <c r="H1243" i="1"/>
  <c r="D1243" i="1"/>
  <c r="C1243" i="1"/>
  <c r="G1243" i="1" s="1"/>
  <c r="D1242" i="1"/>
  <c r="C1242" i="1"/>
  <c r="H1241" i="1"/>
  <c r="D1241" i="1"/>
  <c r="G1241" i="1" s="1"/>
  <c r="C1241" i="1"/>
  <c r="D1240" i="1"/>
  <c r="C1240" i="1"/>
  <c r="D1239" i="1"/>
  <c r="C1239" i="1"/>
  <c r="D1238" i="1"/>
  <c r="C1238" i="1"/>
  <c r="D1237" i="1"/>
  <c r="C1237" i="1"/>
  <c r="H1237" i="1" s="1"/>
  <c r="D1236" i="1"/>
  <c r="C1236" i="1"/>
  <c r="H1235" i="1"/>
  <c r="D1235" i="1"/>
  <c r="C1235" i="1"/>
  <c r="G1235" i="1" s="1"/>
  <c r="D1234" i="1"/>
  <c r="C1234" i="1"/>
  <c r="G1233" i="1"/>
  <c r="D1233" i="1"/>
  <c r="H1233" i="1" s="1"/>
  <c r="C1233" i="1"/>
  <c r="D1232" i="1"/>
  <c r="C1232" i="1"/>
  <c r="D1231" i="1"/>
  <c r="C1231" i="1"/>
  <c r="D1230" i="1"/>
  <c r="C1230" i="1"/>
  <c r="D1229" i="1"/>
  <c r="C1229" i="1"/>
  <c r="H1229" i="1" s="1"/>
  <c r="D1228" i="1"/>
  <c r="C1228" i="1"/>
  <c r="H1227" i="1"/>
  <c r="G1227" i="1"/>
  <c r="D1227" i="1"/>
  <c r="C1227" i="1"/>
  <c r="D1226" i="1"/>
  <c r="C1226" i="1"/>
  <c r="H1225" i="1"/>
  <c r="G1225" i="1"/>
  <c r="D1225" i="1"/>
  <c r="C1225" i="1"/>
  <c r="D1224" i="1"/>
  <c r="C1224" i="1"/>
  <c r="D1223" i="1"/>
  <c r="C1223" i="1"/>
  <c r="D1222" i="1"/>
  <c r="C1222" i="1"/>
  <c r="D1221" i="1"/>
  <c r="C1221" i="1"/>
  <c r="H1221" i="1" s="1"/>
  <c r="D1220" i="1"/>
  <c r="C1220" i="1"/>
  <c r="H1219" i="1"/>
  <c r="G1219" i="1"/>
  <c r="D1219" i="1"/>
  <c r="C1219" i="1"/>
  <c r="D1218" i="1"/>
  <c r="C1218" i="1"/>
  <c r="D1217" i="1"/>
  <c r="H1217" i="1" s="1"/>
  <c r="C1217" i="1"/>
  <c r="D1216" i="1"/>
  <c r="C1216" i="1"/>
  <c r="D1215" i="1"/>
  <c r="C1215" i="1"/>
  <c r="D1214" i="1"/>
  <c r="C1214" i="1"/>
  <c r="D1213" i="1"/>
  <c r="C1213" i="1"/>
  <c r="H1213" i="1" s="1"/>
  <c r="D1212" i="1"/>
  <c r="C1212" i="1"/>
  <c r="H1211" i="1"/>
  <c r="G1211" i="1"/>
  <c r="D1211" i="1"/>
  <c r="C1211" i="1"/>
  <c r="D1210" i="1"/>
  <c r="C1210" i="1"/>
  <c r="H1209" i="1"/>
  <c r="G1209" i="1"/>
  <c r="D1209" i="1"/>
  <c r="C1209" i="1"/>
  <c r="D1208" i="1"/>
  <c r="C1208" i="1"/>
  <c r="D1207" i="1"/>
  <c r="C1207" i="1"/>
  <c r="D1206" i="1"/>
  <c r="D1205" i="1"/>
  <c r="C1205" i="1"/>
  <c r="H1205" i="1" s="1"/>
  <c r="D1204" i="1"/>
  <c r="C1204" i="1"/>
  <c r="H1203" i="1"/>
  <c r="G1203" i="1"/>
  <c r="D1203" i="1"/>
  <c r="C1203" i="1"/>
  <c r="D1202" i="1"/>
  <c r="C1202" i="1"/>
  <c r="H1201" i="1"/>
  <c r="D1201" i="1"/>
  <c r="G1201" i="1" s="1"/>
  <c r="C1201" i="1"/>
  <c r="D1200" i="1"/>
  <c r="C1200" i="1"/>
  <c r="D1199" i="1"/>
  <c r="C1199" i="1"/>
  <c r="D1198" i="1"/>
  <c r="C1198" i="1"/>
  <c r="D1197" i="1"/>
  <c r="C1197" i="1"/>
  <c r="H1197" i="1" s="1"/>
  <c r="D1196" i="1"/>
  <c r="C1196" i="1"/>
  <c r="H1195" i="1"/>
  <c r="G1195" i="1"/>
  <c r="D1195" i="1"/>
  <c r="C1195" i="1"/>
  <c r="D1194" i="1"/>
  <c r="C1194" i="1"/>
  <c r="D1193" i="1"/>
  <c r="C1193" i="1"/>
  <c r="D1192" i="1"/>
  <c r="C1192" i="1"/>
  <c r="D1191" i="1"/>
  <c r="C1191" i="1"/>
  <c r="D1190" i="1"/>
  <c r="C1190" i="1"/>
  <c r="D1189" i="1"/>
  <c r="C1189" i="1"/>
  <c r="H1189" i="1" s="1"/>
  <c r="D1188" i="1"/>
  <c r="C1188" i="1"/>
  <c r="H1187" i="1"/>
  <c r="G1187" i="1"/>
  <c r="D1187" i="1"/>
  <c r="C1187" i="1"/>
  <c r="D1186" i="1"/>
  <c r="C1186" i="1"/>
  <c r="H1185" i="1"/>
  <c r="D1185" i="1"/>
  <c r="G1185" i="1" s="1"/>
  <c r="C1185" i="1"/>
  <c r="D1184" i="1"/>
  <c r="C1184" i="1"/>
  <c r="D1183" i="1"/>
  <c r="C1183" i="1"/>
  <c r="D1182" i="1"/>
  <c r="C1182" i="1"/>
  <c r="D1181" i="1"/>
  <c r="D1180" i="1"/>
  <c r="D1178" i="1"/>
  <c r="C1178" i="1"/>
  <c r="H1177" i="1"/>
  <c r="D1177" i="1"/>
  <c r="G1177" i="1" s="1"/>
  <c r="C1177" i="1"/>
  <c r="D1176" i="1"/>
  <c r="C1176" i="1"/>
  <c r="D1175" i="1"/>
  <c r="C1175" i="1"/>
  <c r="D1174" i="1"/>
  <c r="C1174" i="1"/>
  <c r="D1173" i="1"/>
  <c r="C1173" i="1"/>
  <c r="H1173" i="1" s="1"/>
  <c r="D1172" i="1"/>
  <c r="C1172" i="1"/>
  <c r="H1171" i="1"/>
  <c r="G1171" i="1"/>
  <c r="D1171" i="1"/>
  <c r="C1171" i="1"/>
  <c r="D1170" i="1"/>
  <c r="C1170" i="1"/>
  <c r="H1169" i="1"/>
  <c r="G1169" i="1"/>
  <c r="D1169" i="1"/>
  <c r="C1169" i="1"/>
  <c r="D1168" i="1"/>
  <c r="C1168" i="1"/>
  <c r="H1168" i="1" s="1"/>
  <c r="D1167" i="1"/>
  <c r="C1167" i="1"/>
  <c r="D1166" i="1"/>
  <c r="C1166" i="1"/>
  <c r="G1165" i="1"/>
  <c r="D1165" i="1"/>
  <c r="C1165" i="1"/>
  <c r="H1165" i="1" s="1"/>
  <c r="G1164" i="1"/>
  <c r="D1164" i="1"/>
  <c r="C1164" i="1"/>
  <c r="H1164" i="1" s="1"/>
  <c r="D1163" i="1"/>
  <c r="C1163" i="1"/>
  <c r="G1162" i="1"/>
  <c r="D1162" i="1"/>
  <c r="C1162" i="1"/>
  <c r="D1161" i="1"/>
  <c r="C1161" i="1"/>
  <c r="G1160" i="1"/>
  <c r="D1160" i="1"/>
  <c r="C1160" i="1"/>
  <c r="D1159" i="1"/>
  <c r="C1159" i="1"/>
  <c r="H1159" i="1" s="1"/>
  <c r="D1158" i="1"/>
  <c r="C1158" i="1"/>
  <c r="H1157" i="1"/>
  <c r="D1157" i="1"/>
  <c r="C1157" i="1"/>
  <c r="G1157" i="1" s="1"/>
  <c r="D1156" i="1"/>
  <c r="C1156" i="1"/>
  <c r="H1155" i="1"/>
  <c r="G1155" i="1"/>
  <c r="D1155" i="1"/>
  <c r="C1155" i="1"/>
  <c r="D1154" i="1"/>
  <c r="C1154" i="1"/>
  <c r="H1153" i="1"/>
  <c r="G1153" i="1"/>
  <c r="D1153" i="1"/>
  <c r="C1153" i="1"/>
  <c r="D1152" i="1"/>
  <c r="H1151" i="1"/>
  <c r="G1151" i="1"/>
  <c r="D1151" i="1"/>
  <c r="C1151" i="1"/>
  <c r="D1150" i="1"/>
  <c r="C1150" i="1"/>
  <c r="D1149" i="1"/>
  <c r="C1149" i="1"/>
  <c r="G1148" i="1"/>
  <c r="D1148" i="1"/>
  <c r="C1148" i="1"/>
  <c r="H1148" i="1" s="1"/>
  <c r="D1147" i="1"/>
  <c r="C1147" i="1"/>
  <c r="G1146" i="1"/>
  <c r="D1146" i="1"/>
  <c r="C1146" i="1"/>
  <c r="D1145" i="1"/>
  <c r="C1145" i="1"/>
  <c r="G1144" i="1"/>
  <c r="D1144" i="1"/>
  <c r="C1144" i="1"/>
  <c r="D1143" i="1"/>
  <c r="C1143" i="1"/>
  <c r="H1143" i="1" s="1"/>
  <c r="D1142" i="1"/>
  <c r="G1142" i="1" s="1"/>
  <c r="C1142" i="1"/>
  <c r="H1141" i="1"/>
  <c r="D1141" i="1"/>
  <c r="C1141" i="1"/>
  <c r="G1141" i="1" s="1"/>
  <c r="D1140" i="1"/>
  <c r="C1140" i="1"/>
  <c r="H1139" i="1"/>
  <c r="G1139" i="1"/>
  <c r="D1139" i="1"/>
  <c r="C1139" i="1"/>
  <c r="D1138" i="1"/>
  <c r="C1138" i="1"/>
  <c r="H1137" i="1"/>
  <c r="G1137" i="1"/>
  <c r="D1137" i="1"/>
  <c r="C1137" i="1"/>
  <c r="D1136" i="1"/>
  <c r="C1136" i="1"/>
  <c r="H1136" i="1" s="1"/>
  <c r="G1135" i="1"/>
  <c r="D1135" i="1"/>
  <c r="H1135" i="1" s="1"/>
  <c r="C1135" i="1"/>
  <c r="D1134" i="1"/>
  <c r="C1134" i="1"/>
  <c r="D1133" i="1"/>
  <c r="G1133" i="1" s="1"/>
  <c r="C1133" i="1"/>
  <c r="G1132" i="1"/>
  <c r="D1132" i="1"/>
  <c r="C1132" i="1"/>
  <c r="H1132" i="1" s="1"/>
  <c r="D1131" i="1"/>
  <c r="C1131" i="1"/>
  <c r="G1130" i="1"/>
  <c r="D1130" i="1"/>
  <c r="C1130" i="1"/>
  <c r="D1129" i="1"/>
  <c r="C1129" i="1"/>
  <c r="D1128" i="1"/>
  <c r="G1128" i="1" s="1"/>
  <c r="C1128" i="1"/>
  <c r="D1127" i="1"/>
  <c r="C1127" i="1"/>
  <c r="H1127" i="1" s="1"/>
  <c r="D1126" i="1"/>
  <c r="C1126" i="1"/>
  <c r="H1125" i="1"/>
  <c r="D1125" i="1"/>
  <c r="C1125" i="1"/>
  <c r="G1125" i="1" s="1"/>
  <c r="D1124" i="1"/>
  <c r="H1123" i="1"/>
  <c r="G1123" i="1"/>
  <c r="D1123" i="1"/>
  <c r="C1123" i="1"/>
  <c r="D1122" i="1"/>
  <c r="C1122" i="1"/>
  <c r="H1121" i="1"/>
  <c r="G1121" i="1"/>
  <c r="D1121" i="1"/>
  <c r="C1121" i="1"/>
  <c r="D1120" i="1"/>
  <c r="C1120" i="1"/>
  <c r="H1120" i="1" s="1"/>
  <c r="H1119" i="1"/>
  <c r="G1119" i="1"/>
  <c r="D1119" i="1"/>
  <c r="C1119" i="1"/>
  <c r="D1118" i="1"/>
  <c r="C1118" i="1"/>
  <c r="D1117" i="1"/>
  <c r="C1117" i="1"/>
  <c r="G1116" i="1"/>
  <c r="D1116" i="1"/>
  <c r="C1116" i="1"/>
  <c r="H1116" i="1" s="1"/>
  <c r="D1115" i="1"/>
  <c r="C1115" i="1"/>
  <c r="G1114" i="1"/>
  <c r="D1114" i="1"/>
  <c r="C1114" i="1"/>
  <c r="D1113" i="1"/>
  <c r="C1113" i="1"/>
  <c r="G1112" i="1"/>
  <c r="D1112" i="1"/>
  <c r="C1112" i="1"/>
  <c r="D1111" i="1"/>
  <c r="C1111" i="1"/>
  <c r="H1111" i="1" s="1"/>
  <c r="D1110" i="1"/>
  <c r="G1110" i="1" s="1"/>
  <c r="C1110" i="1"/>
  <c r="H1109" i="1"/>
  <c r="D1109" i="1"/>
  <c r="C1109" i="1"/>
  <c r="G1109" i="1" s="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D1047" i="1"/>
  <c r="C1047" i="1"/>
  <c r="G1047" i="1" s="1"/>
  <c r="D1046" i="1"/>
  <c r="C1046" i="1"/>
  <c r="H1045" i="1"/>
  <c r="G1045" i="1"/>
  <c r="D1045" i="1"/>
  <c r="C1045" i="1"/>
  <c r="D1044" i="1"/>
  <c r="C1044" i="1"/>
  <c r="H1043" i="1"/>
  <c r="G1043" i="1"/>
  <c r="D1043" i="1"/>
  <c r="C1043" i="1"/>
  <c r="D1042" i="1"/>
  <c r="C1042" i="1"/>
  <c r="H1042" i="1" s="1"/>
  <c r="H1041" i="1"/>
  <c r="G1041" i="1"/>
  <c r="D1041" i="1"/>
  <c r="C1041" i="1"/>
  <c r="G1040" i="1"/>
  <c r="D1040" i="1"/>
  <c r="C1040" i="1"/>
  <c r="H1040" i="1" s="1"/>
  <c r="D1039" i="1"/>
  <c r="C1039" i="1"/>
  <c r="D1038" i="1"/>
  <c r="G1038" i="1" s="1"/>
  <c r="C1038" i="1"/>
  <c r="D1037" i="1"/>
  <c r="C1037" i="1"/>
  <c r="G1036" i="1"/>
  <c r="D1036" i="1"/>
  <c r="C1036" i="1"/>
  <c r="H1036" i="1" s="1"/>
  <c r="D1035" i="1"/>
  <c r="C1035" i="1"/>
  <c r="G1034" i="1"/>
  <c r="D1034" i="1"/>
  <c r="C1034" i="1"/>
  <c r="H1033" i="1"/>
  <c r="D1033" i="1"/>
  <c r="C1033" i="1"/>
  <c r="G1033" i="1" s="1"/>
  <c r="D1032" i="1"/>
  <c r="G1032" i="1" s="1"/>
  <c r="C1032" i="1"/>
  <c r="G1031" i="1"/>
  <c r="D1031" i="1"/>
  <c r="C1031" i="1"/>
  <c r="H1031" i="1" s="1"/>
  <c r="D1030" i="1"/>
  <c r="C1030" i="1"/>
  <c r="H1029" i="1"/>
  <c r="G1029" i="1"/>
  <c r="D1029" i="1"/>
  <c r="C1029" i="1"/>
  <c r="D1028" i="1"/>
  <c r="C1028" i="1"/>
  <c r="H1027" i="1"/>
  <c r="G1027" i="1"/>
  <c r="D1027" i="1"/>
  <c r="C1027" i="1"/>
  <c r="D1026" i="1"/>
  <c r="C1026" i="1"/>
  <c r="H1026" i="1" s="1"/>
  <c r="H1025" i="1"/>
  <c r="G1025" i="1"/>
  <c r="D1025" i="1"/>
  <c r="C1025" i="1"/>
  <c r="G1024" i="1"/>
  <c r="D1024" i="1"/>
  <c r="C1024" i="1"/>
  <c r="H1024" i="1" s="1"/>
  <c r="G1023" i="1"/>
  <c r="D1023" i="1"/>
  <c r="C1023" i="1"/>
  <c r="H1023" i="1" s="1"/>
  <c r="D1022" i="1"/>
  <c r="G1022" i="1" s="1"/>
  <c r="C1022" i="1"/>
  <c r="D1021" i="1"/>
  <c r="C1021" i="1"/>
  <c r="G1020" i="1"/>
  <c r="D1020" i="1"/>
  <c r="C1020" i="1"/>
  <c r="H1020" i="1" s="1"/>
  <c r="D1019" i="1"/>
  <c r="C1019" i="1"/>
  <c r="G1018" i="1"/>
  <c r="D1018" i="1"/>
  <c r="C1018" i="1"/>
  <c r="D1017" i="1"/>
  <c r="D1016" i="1"/>
  <c r="G1016" i="1" s="1"/>
  <c r="C1016" i="1"/>
  <c r="G1015" i="1"/>
  <c r="D1015" i="1"/>
  <c r="C1015" i="1"/>
  <c r="H1015" i="1" s="1"/>
  <c r="D1014" i="1"/>
  <c r="C1014" i="1"/>
  <c r="H1013" i="1"/>
  <c r="G1013" i="1"/>
  <c r="D1013" i="1"/>
  <c r="C1013" i="1"/>
  <c r="D1012" i="1"/>
  <c r="G1010" i="1"/>
  <c r="D1010" i="1"/>
  <c r="C1010" i="1"/>
  <c r="H1010" i="1" s="1"/>
  <c r="D1009" i="1"/>
  <c r="C1009" i="1"/>
  <c r="D1008" i="1"/>
  <c r="G1008" i="1" s="1"/>
  <c r="C1008" i="1"/>
  <c r="D1007" i="1"/>
  <c r="C1007" i="1"/>
  <c r="G1006" i="1"/>
  <c r="D1006" i="1"/>
  <c r="C1006" i="1"/>
  <c r="H1006" i="1" s="1"/>
  <c r="D1005" i="1"/>
  <c r="C1005" i="1"/>
  <c r="D1004" i="1"/>
  <c r="G1004" i="1" s="1"/>
  <c r="C1004" i="1"/>
  <c r="H1003" i="1"/>
  <c r="D1003" i="1"/>
  <c r="C1003" i="1"/>
  <c r="G1003" i="1" s="1"/>
  <c r="D1002" i="1"/>
  <c r="G1002" i="1" s="1"/>
  <c r="C1002" i="1"/>
  <c r="G1001" i="1"/>
  <c r="D1001" i="1"/>
  <c r="C1001" i="1"/>
  <c r="H1001" i="1" s="1"/>
  <c r="D1000" i="1"/>
  <c r="C1000" i="1"/>
  <c r="H999" i="1"/>
  <c r="D999" i="1"/>
  <c r="G999" i="1" s="1"/>
  <c r="C999" i="1"/>
  <c r="D998" i="1"/>
  <c r="C998" i="1"/>
  <c r="H997" i="1"/>
  <c r="G997" i="1"/>
  <c r="D997" i="1"/>
  <c r="C997" i="1"/>
  <c r="D996" i="1"/>
  <c r="C996" i="1"/>
  <c r="H996" i="1" s="1"/>
  <c r="D995" i="1"/>
  <c r="H995" i="1" s="1"/>
  <c r="C995" i="1"/>
  <c r="G994" i="1"/>
  <c r="D994" i="1"/>
  <c r="C994" i="1"/>
  <c r="H994" i="1" s="1"/>
  <c r="D993" i="1"/>
  <c r="C993" i="1"/>
  <c r="H993" i="1" s="1"/>
  <c r="D992" i="1"/>
  <c r="G992" i="1" s="1"/>
  <c r="C992" i="1"/>
  <c r="D991" i="1"/>
  <c r="C991" i="1"/>
  <c r="G990" i="1"/>
  <c r="D990" i="1"/>
  <c r="C990" i="1"/>
  <c r="H990" i="1" s="1"/>
  <c r="D989" i="1"/>
  <c r="C989" i="1"/>
  <c r="D988" i="1"/>
  <c r="G988" i="1" s="1"/>
  <c r="C988" i="1"/>
  <c r="H987" i="1"/>
  <c r="D987" i="1"/>
  <c r="C987" i="1"/>
  <c r="G987" i="1" s="1"/>
  <c r="D986" i="1"/>
  <c r="C986" i="1"/>
  <c r="H986" i="1" s="1"/>
  <c r="G985" i="1"/>
  <c r="D985" i="1"/>
  <c r="C985" i="1"/>
  <c r="H985" i="1" s="1"/>
  <c r="D984" i="1"/>
  <c r="C984" i="1"/>
  <c r="H983" i="1"/>
  <c r="D983" i="1"/>
  <c r="G983" i="1" s="1"/>
  <c r="C983" i="1"/>
  <c r="D982" i="1"/>
  <c r="C982" i="1"/>
  <c r="H981" i="1"/>
  <c r="G981" i="1"/>
  <c r="D981" i="1"/>
  <c r="C981" i="1"/>
  <c r="D980" i="1"/>
  <c r="C980" i="1"/>
  <c r="H980" i="1" s="1"/>
  <c r="G979" i="1"/>
  <c r="D979" i="1"/>
  <c r="H979" i="1" s="1"/>
  <c r="C979" i="1"/>
  <c r="G978" i="1"/>
  <c r="D978" i="1"/>
  <c r="C978" i="1"/>
  <c r="H978" i="1" s="1"/>
  <c r="D977" i="1"/>
  <c r="C977" i="1"/>
  <c r="D976" i="1"/>
  <c r="G976" i="1" s="1"/>
  <c r="C976" i="1"/>
  <c r="D975" i="1"/>
  <c r="C975" i="1"/>
  <c r="G974" i="1"/>
  <c r="D974" i="1"/>
  <c r="C974" i="1"/>
  <c r="H974" i="1" s="1"/>
  <c r="D973" i="1"/>
  <c r="C973" i="1"/>
  <c r="D972" i="1"/>
  <c r="G972" i="1" s="1"/>
  <c r="C972" i="1"/>
  <c r="H971" i="1"/>
  <c r="D971" i="1"/>
  <c r="C971" i="1"/>
  <c r="G971" i="1" s="1"/>
  <c r="G970" i="1"/>
  <c r="D970" i="1"/>
  <c r="C970" i="1"/>
  <c r="G969" i="1"/>
  <c r="D969" i="1"/>
  <c r="C969" i="1"/>
  <c r="H969" i="1" s="1"/>
  <c r="D968" i="1"/>
  <c r="C968" i="1"/>
  <c r="H967" i="1"/>
  <c r="D967" i="1"/>
  <c r="G967" i="1" s="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D905" i="1"/>
  <c r="C905" i="1"/>
  <c r="G905" i="1" s="1"/>
  <c r="D904" i="1"/>
  <c r="C904" i="1"/>
  <c r="H903" i="1"/>
  <c r="G903" i="1"/>
  <c r="D903" i="1"/>
  <c r="C903" i="1"/>
  <c r="D902" i="1"/>
  <c r="C902" i="1"/>
  <c r="D901" i="1"/>
  <c r="C901" i="1"/>
  <c r="D900" i="1"/>
  <c r="C900" i="1"/>
  <c r="D899" i="1"/>
  <c r="C899" i="1"/>
  <c r="H899" i="1" s="1"/>
  <c r="D898" i="1"/>
  <c r="C898" i="1"/>
  <c r="H897" i="1"/>
  <c r="D897" i="1"/>
  <c r="C897" i="1"/>
  <c r="G897" i="1" s="1"/>
  <c r="D896" i="1"/>
  <c r="C896" i="1"/>
  <c r="H895" i="1"/>
  <c r="G895" i="1"/>
  <c r="D895" i="1"/>
  <c r="C895" i="1"/>
  <c r="D894" i="1"/>
  <c r="C894" i="1"/>
  <c r="D893" i="1"/>
  <c r="C893" i="1"/>
  <c r="D892" i="1"/>
  <c r="C892" i="1"/>
  <c r="D891" i="1"/>
  <c r="C891" i="1"/>
  <c r="H891" i="1" s="1"/>
  <c r="D890" i="1"/>
  <c r="C890" i="1"/>
  <c r="H889" i="1"/>
  <c r="D889" i="1"/>
  <c r="C889" i="1"/>
  <c r="G889" i="1" s="1"/>
  <c r="D888" i="1"/>
  <c r="C888" i="1"/>
  <c r="H887" i="1"/>
  <c r="G887" i="1"/>
  <c r="D887" i="1"/>
  <c r="C887" i="1"/>
  <c r="D886" i="1"/>
  <c r="C886" i="1"/>
  <c r="D885" i="1"/>
  <c r="C885" i="1"/>
  <c r="D884" i="1"/>
  <c r="C884" i="1"/>
  <c r="D883" i="1"/>
  <c r="C883" i="1"/>
  <c r="H883" i="1" s="1"/>
  <c r="D882" i="1"/>
  <c r="C882" i="1"/>
  <c r="H881" i="1"/>
  <c r="D881" i="1"/>
  <c r="C881" i="1"/>
  <c r="G881" i="1" s="1"/>
  <c r="D880" i="1"/>
  <c r="C880" i="1"/>
  <c r="H879" i="1"/>
  <c r="G879" i="1"/>
  <c r="D879" i="1"/>
  <c r="C879" i="1"/>
  <c r="D878" i="1"/>
  <c r="C878" i="1"/>
  <c r="D877" i="1"/>
  <c r="C877" i="1"/>
  <c r="D876" i="1"/>
  <c r="C876" i="1"/>
  <c r="D875" i="1"/>
  <c r="C875" i="1"/>
  <c r="H875" i="1" s="1"/>
  <c r="D874" i="1"/>
  <c r="C874" i="1"/>
  <c r="H873" i="1"/>
  <c r="D873" i="1"/>
  <c r="C873" i="1"/>
  <c r="G873" i="1" s="1"/>
  <c r="D872" i="1"/>
  <c r="C872" i="1"/>
  <c r="H871" i="1"/>
  <c r="G871" i="1"/>
  <c r="D871" i="1"/>
  <c r="C871" i="1"/>
  <c r="D870" i="1"/>
  <c r="C870" i="1"/>
  <c r="D869" i="1"/>
  <c r="C869" i="1"/>
  <c r="D868" i="1"/>
  <c r="C868" i="1"/>
  <c r="D867" i="1"/>
  <c r="C867" i="1"/>
  <c r="H867" i="1" s="1"/>
  <c r="D866" i="1"/>
  <c r="C866" i="1"/>
  <c r="H865" i="1"/>
  <c r="D865" i="1"/>
  <c r="C865" i="1"/>
  <c r="G865" i="1" s="1"/>
  <c r="D864" i="1"/>
  <c r="C864" i="1"/>
  <c r="H863" i="1"/>
  <c r="G863" i="1"/>
  <c r="D863" i="1"/>
  <c r="C863" i="1"/>
  <c r="D862" i="1"/>
  <c r="C862" i="1"/>
  <c r="D861" i="1"/>
  <c r="C861" i="1"/>
  <c r="D860" i="1"/>
  <c r="C860" i="1"/>
  <c r="D859" i="1"/>
  <c r="C859" i="1"/>
  <c r="H859" i="1" s="1"/>
  <c r="D858" i="1"/>
  <c r="C858" i="1"/>
  <c r="H857" i="1"/>
  <c r="D857" i="1"/>
  <c r="C857" i="1"/>
  <c r="G857" i="1" s="1"/>
  <c r="D856" i="1"/>
  <c r="C856" i="1"/>
  <c r="H855" i="1"/>
  <c r="G855" i="1"/>
  <c r="D855" i="1"/>
  <c r="C855" i="1"/>
  <c r="D854" i="1"/>
  <c r="C854" i="1"/>
  <c r="D853" i="1"/>
  <c r="C853" i="1"/>
  <c r="D852" i="1"/>
  <c r="C852" i="1"/>
  <c r="D851" i="1"/>
  <c r="C851" i="1"/>
  <c r="H851" i="1" s="1"/>
  <c r="D850" i="1"/>
  <c r="C850" i="1"/>
  <c r="H849" i="1"/>
  <c r="D849" i="1"/>
  <c r="C849" i="1"/>
  <c r="G849" i="1" s="1"/>
  <c r="D848" i="1"/>
  <c r="C848" i="1"/>
  <c r="H847" i="1"/>
  <c r="G847" i="1"/>
  <c r="D847" i="1"/>
  <c r="C847" i="1"/>
  <c r="D846" i="1"/>
  <c r="C846" i="1"/>
  <c r="D845" i="1"/>
  <c r="C845" i="1"/>
  <c r="D844" i="1"/>
  <c r="C844" i="1"/>
  <c r="D843" i="1"/>
  <c r="C843" i="1"/>
  <c r="H843" i="1" s="1"/>
  <c r="D842" i="1"/>
  <c r="C842" i="1"/>
  <c r="H841" i="1"/>
  <c r="D841" i="1"/>
  <c r="C841" i="1"/>
  <c r="G841" i="1" s="1"/>
  <c r="D840" i="1"/>
  <c r="C840" i="1"/>
  <c r="D839" i="1"/>
  <c r="H839" i="1" s="1"/>
  <c r="C839" i="1"/>
  <c r="D838" i="1"/>
  <c r="C838" i="1"/>
  <c r="D837" i="1"/>
  <c r="C837" i="1"/>
  <c r="D836" i="1"/>
  <c r="C836" i="1"/>
  <c r="D835" i="1"/>
  <c r="C835" i="1"/>
  <c r="H835" i="1" s="1"/>
  <c r="D834" i="1"/>
  <c r="C834" i="1"/>
  <c r="H833" i="1"/>
  <c r="D833" i="1"/>
  <c r="C833" i="1"/>
  <c r="G833" i="1" s="1"/>
  <c r="D832" i="1"/>
  <c r="C832" i="1"/>
  <c r="G831" i="1"/>
  <c r="D831" i="1"/>
  <c r="H831" i="1" s="1"/>
  <c r="C831" i="1"/>
  <c r="D830" i="1"/>
  <c r="C830" i="1"/>
  <c r="D829" i="1"/>
  <c r="C829" i="1"/>
  <c r="D828" i="1"/>
  <c r="C828" i="1"/>
  <c r="D827" i="1"/>
  <c r="C827" i="1"/>
  <c r="H827" i="1" s="1"/>
  <c r="D826" i="1"/>
  <c r="C826" i="1"/>
  <c r="H825" i="1"/>
  <c r="D825" i="1"/>
  <c r="C825" i="1"/>
  <c r="G825" i="1" s="1"/>
  <c r="D824" i="1"/>
  <c r="C824" i="1"/>
  <c r="H823" i="1"/>
  <c r="D823" i="1"/>
  <c r="G823" i="1" s="1"/>
  <c r="C823" i="1"/>
  <c r="D822" i="1"/>
  <c r="C822" i="1"/>
  <c r="D821" i="1"/>
  <c r="C821" i="1"/>
  <c r="D820" i="1"/>
  <c r="C820" i="1"/>
  <c r="D819" i="1"/>
  <c r="C819" i="1"/>
  <c r="H819" i="1" s="1"/>
  <c r="D818" i="1"/>
  <c r="C818" i="1"/>
  <c r="H817" i="1"/>
  <c r="G817" i="1"/>
  <c r="D817" i="1"/>
  <c r="C817" i="1"/>
  <c r="D816" i="1"/>
  <c r="C816" i="1"/>
  <c r="D815" i="1"/>
  <c r="C815" i="1"/>
  <c r="D814" i="1"/>
  <c r="C814" i="1"/>
  <c r="D813" i="1"/>
  <c r="C813" i="1"/>
  <c r="D812" i="1"/>
  <c r="C812" i="1"/>
  <c r="D811" i="1"/>
  <c r="C811" i="1"/>
  <c r="H811" i="1" s="1"/>
  <c r="D810" i="1"/>
  <c r="C810" i="1"/>
  <c r="H809" i="1"/>
  <c r="G809" i="1"/>
  <c r="D809" i="1"/>
  <c r="C809" i="1"/>
  <c r="D808" i="1"/>
  <c r="C808" i="1"/>
  <c r="H807" i="1"/>
  <c r="D807" i="1"/>
  <c r="G807" i="1" s="1"/>
  <c r="C807" i="1"/>
  <c r="D806" i="1"/>
  <c r="C806" i="1"/>
  <c r="D805" i="1"/>
  <c r="C805" i="1"/>
  <c r="D804" i="1"/>
  <c r="C804" i="1"/>
  <c r="D803" i="1"/>
  <c r="C803" i="1"/>
  <c r="H803" i="1" s="1"/>
  <c r="D802" i="1"/>
  <c r="C802" i="1"/>
  <c r="H801" i="1"/>
  <c r="G801" i="1"/>
  <c r="D801" i="1"/>
  <c r="C801" i="1"/>
  <c r="D800" i="1"/>
  <c r="C800" i="1"/>
  <c r="D799" i="1"/>
  <c r="C799" i="1"/>
  <c r="D798" i="1"/>
  <c r="C798" i="1"/>
  <c r="D797" i="1"/>
  <c r="C797" i="1"/>
  <c r="D796" i="1"/>
  <c r="C796" i="1"/>
  <c r="D795" i="1"/>
  <c r="C795" i="1"/>
  <c r="H795" i="1" s="1"/>
  <c r="D794" i="1"/>
  <c r="C794" i="1"/>
  <c r="H793" i="1"/>
  <c r="G793" i="1"/>
  <c r="D793" i="1"/>
  <c r="C793" i="1"/>
  <c r="D792" i="1"/>
  <c r="C792" i="1"/>
  <c r="H791" i="1"/>
  <c r="D791" i="1"/>
  <c r="G791" i="1" s="1"/>
  <c r="C791" i="1"/>
  <c r="D790" i="1"/>
  <c r="C790" i="1"/>
  <c r="D789" i="1"/>
  <c r="C789" i="1"/>
  <c r="D788" i="1"/>
  <c r="C788" i="1"/>
  <c r="D787" i="1"/>
  <c r="C787" i="1"/>
  <c r="H787" i="1" s="1"/>
  <c r="D786" i="1"/>
  <c r="C786" i="1"/>
  <c r="H785" i="1"/>
  <c r="G785" i="1"/>
  <c r="D785" i="1"/>
  <c r="C785" i="1"/>
  <c r="D784" i="1"/>
  <c r="C784" i="1"/>
  <c r="D783" i="1"/>
  <c r="C783" i="1"/>
  <c r="D782" i="1"/>
  <c r="C782" i="1"/>
  <c r="D781" i="1"/>
  <c r="C781" i="1"/>
  <c r="D780" i="1"/>
  <c r="C780" i="1"/>
  <c r="D779" i="1"/>
  <c r="C779" i="1"/>
  <c r="H779" i="1" s="1"/>
  <c r="D778" i="1"/>
  <c r="C778" i="1"/>
  <c r="H777" i="1"/>
  <c r="G777" i="1"/>
  <c r="D777" i="1"/>
  <c r="C777" i="1"/>
  <c r="D776" i="1"/>
  <c r="C776" i="1"/>
  <c r="H775" i="1"/>
  <c r="D775" i="1"/>
  <c r="G775" i="1" s="1"/>
  <c r="C775" i="1"/>
  <c r="D774" i="1"/>
  <c r="C774" i="1"/>
  <c r="D773" i="1"/>
  <c r="C773" i="1"/>
  <c r="D772" i="1"/>
  <c r="C772" i="1"/>
  <c r="D771" i="1"/>
  <c r="C771" i="1"/>
  <c r="H771" i="1" s="1"/>
  <c r="D770" i="1"/>
  <c r="C770" i="1"/>
  <c r="H769" i="1"/>
  <c r="G769" i="1"/>
  <c r="D769" i="1"/>
  <c r="C769" i="1"/>
  <c r="D768" i="1"/>
  <c r="C768" i="1"/>
  <c r="D767" i="1"/>
  <c r="C767" i="1"/>
  <c r="D766" i="1"/>
  <c r="C766" i="1"/>
  <c r="D765" i="1"/>
  <c r="C765" i="1"/>
  <c r="D764" i="1"/>
  <c r="C764" i="1"/>
  <c r="D763" i="1"/>
  <c r="C763" i="1"/>
  <c r="H763" i="1" s="1"/>
  <c r="D762" i="1"/>
  <c r="C762" i="1"/>
  <c r="H761" i="1"/>
  <c r="G761" i="1"/>
  <c r="D761" i="1"/>
  <c r="C761" i="1"/>
  <c r="D760" i="1"/>
  <c r="C760" i="1"/>
  <c r="H759" i="1"/>
  <c r="D759" i="1"/>
  <c r="G759" i="1" s="1"/>
  <c r="C759" i="1"/>
  <c r="D758" i="1"/>
  <c r="C758" i="1"/>
  <c r="D757" i="1"/>
  <c r="C757" i="1"/>
  <c r="D756" i="1"/>
  <c r="C756" i="1"/>
  <c r="D755" i="1"/>
  <c r="C755" i="1"/>
  <c r="H755" i="1" s="1"/>
  <c r="D754" i="1"/>
  <c r="C754" i="1"/>
  <c r="H753" i="1"/>
  <c r="G753" i="1"/>
  <c r="D753" i="1"/>
  <c r="C753" i="1"/>
  <c r="D752" i="1"/>
  <c r="C752" i="1"/>
  <c r="D751" i="1"/>
  <c r="C751" i="1"/>
  <c r="D750" i="1"/>
  <c r="C750" i="1"/>
  <c r="D749" i="1"/>
  <c r="C749" i="1"/>
  <c r="D748" i="1"/>
  <c r="C748" i="1"/>
  <c r="D747" i="1"/>
  <c r="C747" i="1"/>
  <c r="H747" i="1" s="1"/>
  <c r="D746" i="1"/>
  <c r="C746" i="1"/>
  <c r="H745" i="1"/>
  <c r="G745" i="1"/>
  <c r="D745" i="1"/>
  <c r="C745" i="1"/>
  <c r="D744" i="1"/>
  <c r="C744" i="1"/>
  <c r="H743" i="1"/>
  <c r="D743" i="1"/>
  <c r="G743" i="1" s="1"/>
  <c r="C743" i="1"/>
  <c r="D742" i="1"/>
  <c r="C742" i="1"/>
  <c r="D741" i="1"/>
  <c r="C741" i="1"/>
  <c r="D740" i="1"/>
  <c r="C740" i="1"/>
  <c r="D739" i="1"/>
  <c r="C739" i="1"/>
  <c r="H739" i="1" s="1"/>
  <c r="D738" i="1"/>
  <c r="C738" i="1"/>
  <c r="H737" i="1"/>
  <c r="G737" i="1"/>
  <c r="D737" i="1"/>
  <c r="C737" i="1"/>
  <c r="D736" i="1"/>
  <c r="C736" i="1"/>
  <c r="D735" i="1"/>
  <c r="C735" i="1"/>
  <c r="D734" i="1"/>
  <c r="C734" i="1"/>
  <c r="D733" i="1"/>
  <c r="C733" i="1"/>
  <c r="D732" i="1"/>
  <c r="C732" i="1"/>
  <c r="D731" i="1"/>
  <c r="C731" i="1"/>
  <c r="H731" i="1" s="1"/>
  <c r="D730" i="1"/>
  <c r="C730" i="1"/>
  <c r="H729" i="1"/>
  <c r="G729" i="1"/>
  <c r="D729" i="1"/>
  <c r="C729" i="1"/>
  <c r="D728" i="1"/>
  <c r="C728" i="1"/>
  <c r="H727" i="1"/>
  <c r="D727" i="1"/>
  <c r="G727" i="1" s="1"/>
  <c r="C727" i="1"/>
  <c r="D726" i="1"/>
  <c r="C726" i="1"/>
  <c r="D725" i="1"/>
  <c r="C725" i="1"/>
  <c r="D724" i="1"/>
  <c r="C724" i="1"/>
  <c r="D723" i="1"/>
  <c r="C723" i="1"/>
  <c r="H723" i="1" s="1"/>
  <c r="D722" i="1"/>
  <c r="C722" i="1"/>
  <c r="H721" i="1"/>
  <c r="G721" i="1"/>
  <c r="D721" i="1"/>
  <c r="C721" i="1"/>
  <c r="D720" i="1"/>
  <c r="C720" i="1"/>
  <c r="D719" i="1"/>
  <c r="C719" i="1"/>
  <c r="D718" i="1"/>
  <c r="C718" i="1"/>
  <c r="D717" i="1"/>
  <c r="C717" i="1"/>
  <c r="D716" i="1"/>
  <c r="C716" i="1"/>
  <c r="D715" i="1"/>
  <c r="C715" i="1"/>
  <c r="H715" i="1" s="1"/>
  <c r="D714" i="1"/>
  <c r="C714" i="1"/>
  <c r="H713" i="1"/>
  <c r="G713" i="1"/>
  <c r="D713" i="1"/>
  <c r="C713" i="1"/>
  <c r="D712" i="1"/>
  <c r="C712" i="1"/>
  <c r="H711" i="1"/>
  <c r="D711" i="1"/>
  <c r="G711" i="1" s="1"/>
  <c r="C711" i="1"/>
  <c r="D710" i="1"/>
  <c r="C710" i="1"/>
  <c r="D709" i="1"/>
  <c r="C709" i="1"/>
  <c r="D708" i="1"/>
  <c r="C708" i="1"/>
  <c r="D707" i="1"/>
  <c r="C707" i="1"/>
  <c r="H707" i="1" s="1"/>
  <c r="D706" i="1"/>
  <c r="C706" i="1"/>
  <c r="H705" i="1"/>
  <c r="G705" i="1"/>
  <c r="D705" i="1"/>
  <c r="C705" i="1"/>
  <c r="D704" i="1"/>
  <c r="C704" i="1"/>
  <c r="D703" i="1"/>
  <c r="C703" i="1"/>
  <c r="D702" i="1"/>
  <c r="C702" i="1"/>
  <c r="D701" i="1"/>
  <c r="C701" i="1"/>
  <c r="D700" i="1"/>
  <c r="C700" i="1"/>
  <c r="D699" i="1"/>
  <c r="C699" i="1"/>
  <c r="H699" i="1" s="1"/>
  <c r="D698" i="1"/>
  <c r="C698" i="1"/>
  <c r="H697" i="1"/>
  <c r="G697" i="1"/>
  <c r="D697" i="1"/>
  <c r="C697" i="1"/>
  <c r="D696" i="1"/>
  <c r="C696" i="1"/>
  <c r="H695" i="1"/>
  <c r="D695" i="1"/>
  <c r="G695" i="1" s="1"/>
  <c r="C695" i="1"/>
  <c r="D694" i="1"/>
  <c r="C694" i="1"/>
  <c r="D693" i="1"/>
  <c r="C693" i="1"/>
  <c r="D692" i="1"/>
  <c r="C692" i="1"/>
  <c r="D691" i="1"/>
  <c r="C691" i="1"/>
  <c r="H691" i="1" s="1"/>
  <c r="D690" i="1"/>
  <c r="C690" i="1"/>
  <c r="H689" i="1"/>
  <c r="G689" i="1"/>
  <c r="D689" i="1"/>
  <c r="C689" i="1"/>
  <c r="D688" i="1"/>
  <c r="C688" i="1"/>
  <c r="D687" i="1"/>
  <c r="C687" i="1"/>
  <c r="D686" i="1"/>
  <c r="C686" i="1"/>
  <c r="D685" i="1"/>
  <c r="C685" i="1"/>
  <c r="D684" i="1"/>
  <c r="C684" i="1"/>
  <c r="D683" i="1"/>
  <c r="C683" i="1"/>
  <c r="H683" i="1" s="1"/>
  <c r="D682" i="1"/>
  <c r="C682" i="1"/>
  <c r="H681" i="1"/>
  <c r="G681" i="1"/>
  <c r="D681" i="1"/>
  <c r="C681" i="1"/>
  <c r="D680" i="1"/>
  <c r="C680" i="1"/>
  <c r="H679" i="1"/>
  <c r="D679" i="1"/>
  <c r="G679" i="1" s="1"/>
  <c r="C679" i="1"/>
  <c r="D678" i="1"/>
  <c r="C678" i="1"/>
  <c r="H678" i="1" s="1"/>
  <c r="D677" i="1"/>
  <c r="C677" i="1"/>
  <c r="G676" i="1"/>
  <c r="D676" i="1"/>
  <c r="C676" i="1"/>
  <c r="D675" i="1"/>
  <c r="C675" i="1"/>
  <c r="G674" i="1"/>
  <c r="D674" i="1"/>
  <c r="C674" i="1"/>
  <c r="D673" i="1"/>
  <c r="C673" i="1"/>
  <c r="D672" i="1"/>
  <c r="G672" i="1" s="1"/>
  <c r="C672" i="1"/>
  <c r="D671" i="1"/>
  <c r="C671" i="1"/>
  <c r="H671" i="1" s="1"/>
  <c r="G670" i="1"/>
  <c r="D670" i="1"/>
  <c r="C670" i="1"/>
  <c r="H670" i="1" s="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H647" i="1"/>
  <c r="G647" i="1"/>
  <c r="D647" i="1"/>
  <c r="C647" i="1"/>
  <c r="D646" i="1"/>
  <c r="C646" i="1"/>
  <c r="G646" i="1" s="1"/>
  <c r="H645" i="1"/>
  <c r="G645" i="1"/>
  <c r="D645" i="1"/>
  <c r="C645" i="1"/>
  <c r="D642" i="1"/>
  <c r="C641" i="1"/>
  <c r="D636" i="1"/>
  <c r="C636" i="1"/>
  <c r="G636" i="1" s="1"/>
  <c r="H635" i="1"/>
  <c r="G635" i="1"/>
  <c r="D635" i="1"/>
  <c r="C635" i="1"/>
  <c r="D632" i="1"/>
  <c r="C632" i="1"/>
  <c r="H631" i="1"/>
  <c r="G631" i="1"/>
  <c r="D631" i="1"/>
  <c r="C631" i="1"/>
  <c r="D630" i="1"/>
  <c r="C630" i="1"/>
  <c r="H629" i="1"/>
  <c r="G629" i="1"/>
  <c r="D629" i="1"/>
  <c r="C629" i="1"/>
  <c r="D628" i="1"/>
  <c r="C628" i="1"/>
  <c r="G628" i="1" s="1"/>
  <c r="H627" i="1"/>
  <c r="G627" i="1"/>
  <c r="D627" i="1"/>
  <c r="C627" i="1"/>
  <c r="D626" i="1"/>
  <c r="C626" i="1"/>
  <c r="G626" i="1" s="1"/>
  <c r="H625" i="1"/>
  <c r="G625" i="1"/>
  <c r="D625" i="1"/>
  <c r="C625" i="1"/>
  <c r="D624" i="1"/>
  <c r="C624" i="1"/>
  <c r="G624" i="1" s="1"/>
  <c r="H623" i="1"/>
  <c r="G623" i="1"/>
  <c r="D623" i="1"/>
  <c r="C623" i="1"/>
  <c r="H622" i="1"/>
  <c r="D622" i="1"/>
  <c r="C622" i="1"/>
  <c r="G622" i="1" s="1"/>
  <c r="H621" i="1"/>
  <c r="G621" i="1"/>
  <c r="D621" i="1"/>
  <c r="C621" i="1"/>
  <c r="H620" i="1"/>
  <c r="D620" i="1"/>
  <c r="C620" i="1"/>
  <c r="G620" i="1" s="1"/>
  <c r="H619" i="1"/>
  <c r="G619" i="1"/>
  <c r="D619" i="1"/>
  <c r="C619" i="1"/>
  <c r="D618" i="1"/>
  <c r="C618" i="1"/>
  <c r="G618" i="1" s="1"/>
  <c r="H617" i="1"/>
  <c r="G617" i="1"/>
  <c r="D617" i="1"/>
  <c r="C617" i="1"/>
  <c r="D616" i="1"/>
  <c r="C616" i="1"/>
  <c r="H615" i="1"/>
  <c r="G615" i="1"/>
  <c r="D615" i="1"/>
  <c r="C615" i="1"/>
  <c r="D614" i="1"/>
  <c r="C614" i="1"/>
  <c r="H613" i="1"/>
  <c r="G613" i="1"/>
  <c r="D613" i="1"/>
  <c r="C613" i="1"/>
  <c r="D612" i="1"/>
  <c r="C612" i="1"/>
  <c r="G612" i="1" s="1"/>
  <c r="H611" i="1"/>
  <c r="G611" i="1"/>
  <c r="D611" i="1"/>
  <c r="C611" i="1"/>
  <c r="D610" i="1"/>
  <c r="C610" i="1"/>
  <c r="G610" i="1" s="1"/>
  <c r="H609" i="1"/>
  <c r="G609" i="1"/>
  <c r="D609" i="1"/>
  <c r="C609" i="1"/>
  <c r="D608" i="1"/>
  <c r="C608" i="1"/>
  <c r="G608" i="1" s="1"/>
  <c r="H607" i="1"/>
  <c r="G607" i="1"/>
  <c r="D607" i="1"/>
  <c r="C607" i="1"/>
  <c r="H606" i="1"/>
  <c r="D606" i="1"/>
  <c r="C606" i="1"/>
  <c r="G606" i="1" s="1"/>
  <c r="H605" i="1"/>
  <c r="G605" i="1"/>
  <c r="D605" i="1"/>
  <c r="C605" i="1"/>
  <c r="H604" i="1"/>
  <c r="D604" i="1"/>
  <c r="C604" i="1"/>
  <c r="G604" i="1" s="1"/>
  <c r="H603" i="1"/>
  <c r="G603" i="1"/>
  <c r="D603" i="1"/>
  <c r="C603" i="1"/>
  <c r="D602" i="1"/>
  <c r="C602" i="1"/>
  <c r="G602" i="1" s="1"/>
  <c r="H601" i="1"/>
  <c r="G601" i="1"/>
  <c r="D601" i="1"/>
  <c r="C601" i="1"/>
  <c r="D600" i="1"/>
  <c r="C600" i="1"/>
  <c r="H599" i="1"/>
  <c r="G599" i="1"/>
  <c r="D599" i="1"/>
  <c r="C599" i="1"/>
  <c r="D598" i="1"/>
  <c r="C598" i="1"/>
  <c r="H597" i="1"/>
  <c r="G597" i="1"/>
  <c r="D597" i="1"/>
  <c r="C597" i="1"/>
  <c r="D596" i="1"/>
  <c r="C596" i="1"/>
  <c r="G596" i="1" s="1"/>
  <c r="H595" i="1"/>
  <c r="G595" i="1"/>
  <c r="D595" i="1"/>
  <c r="C595" i="1"/>
  <c r="D594" i="1"/>
  <c r="C594" i="1"/>
  <c r="G594" i="1" s="1"/>
  <c r="H593" i="1"/>
  <c r="G593" i="1"/>
  <c r="D593" i="1"/>
  <c r="C593" i="1"/>
  <c r="D592" i="1"/>
  <c r="C592" i="1"/>
  <c r="G592" i="1" s="1"/>
  <c r="D590" i="1"/>
  <c r="C590" i="1"/>
  <c r="G590" i="1" s="1"/>
  <c r="H589" i="1"/>
  <c r="G589" i="1"/>
  <c r="D589" i="1"/>
  <c r="C589" i="1"/>
  <c r="D588" i="1"/>
  <c r="C588" i="1"/>
  <c r="H587" i="1"/>
  <c r="G587" i="1"/>
  <c r="D587" i="1"/>
  <c r="C587" i="1"/>
  <c r="D586" i="1"/>
  <c r="C586" i="1"/>
  <c r="H585" i="1"/>
  <c r="G585" i="1"/>
  <c r="D585" i="1"/>
  <c r="C585" i="1"/>
  <c r="D584" i="1"/>
  <c r="C584" i="1"/>
  <c r="G584" i="1" s="1"/>
  <c r="H583" i="1"/>
  <c r="G583" i="1"/>
  <c r="D583" i="1"/>
  <c r="C583" i="1"/>
  <c r="D582" i="1"/>
  <c r="C582" i="1"/>
  <c r="G582" i="1" s="1"/>
  <c r="H581" i="1"/>
  <c r="G581" i="1"/>
  <c r="D581" i="1"/>
  <c r="C581" i="1"/>
  <c r="D580" i="1"/>
  <c r="C580" i="1"/>
  <c r="G580" i="1" s="1"/>
  <c r="H579" i="1"/>
  <c r="G579" i="1"/>
  <c r="D579" i="1"/>
  <c r="C579" i="1"/>
  <c r="H577" i="1"/>
  <c r="G577" i="1"/>
  <c r="D577" i="1"/>
  <c r="C577" i="1"/>
  <c r="H576" i="1"/>
  <c r="D576" i="1"/>
  <c r="C576" i="1"/>
  <c r="G576" i="1" s="1"/>
  <c r="H575" i="1"/>
  <c r="G575" i="1"/>
  <c r="D575" i="1"/>
  <c r="C575" i="1"/>
  <c r="D574" i="1"/>
  <c r="C574" i="1"/>
  <c r="H573" i="1"/>
  <c r="G573" i="1"/>
  <c r="D573" i="1"/>
  <c r="C573" i="1"/>
  <c r="D572" i="1"/>
  <c r="C572" i="1"/>
  <c r="H571" i="1"/>
  <c r="G571" i="1"/>
  <c r="D571" i="1"/>
  <c r="C571" i="1"/>
  <c r="D570" i="1"/>
  <c r="C570" i="1"/>
  <c r="G570" i="1" s="1"/>
  <c r="H569" i="1"/>
  <c r="G569" i="1"/>
  <c r="D569" i="1"/>
  <c r="C569" i="1"/>
  <c r="D568" i="1"/>
  <c r="C568" i="1"/>
  <c r="G568" i="1" s="1"/>
  <c r="H567" i="1"/>
  <c r="G567" i="1"/>
  <c r="D567" i="1"/>
  <c r="C567" i="1"/>
  <c r="D566" i="1"/>
  <c r="C566" i="1"/>
  <c r="G566" i="1" s="1"/>
  <c r="D565" i="1"/>
  <c r="H564" i="1"/>
  <c r="D564" i="1"/>
  <c r="C564" i="1"/>
  <c r="G564" i="1" s="1"/>
  <c r="H563" i="1"/>
  <c r="G563" i="1"/>
  <c r="D563" i="1"/>
  <c r="C563" i="1"/>
  <c r="H562" i="1"/>
  <c r="D562" i="1"/>
  <c r="C562" i="1"/>
  <c r="G562" i="1" s="1"/>
  <c r="H561" i="1"/>
  <c r="G561" i="1"/>
  <c r="D561" i="1"/>
  <c r="C561" i="1"/>
  <c r="D560" i="1"/>
  <c r="C560" i="1"/>
  <c r="H559" i="1"/>
  <c r="G559" i="1"/>
  <c r="D559" i="1"/>
  <c r="C559" i="1"/>
  <c r="D558" i="1"/>
  <c r="C558" i="1"/>
  <c r="H557" i="1"/>
  <c r="G557" i="1"/>
  <c r="D557" i="1"/>
  <c r="C557" i="1"/>
  <c r="D556" i="1"/>
  <c r="C556" i="1"/>
  <c r="G556" i="1" s="1"/>
  <c r="H555" i="1"/>
  <c r="G555" i="1"/>
  <c r="D555" i="1"/>
  <c r="C555" i="1"/>
  <c r="D554" i="1"/>
  <c r="C554" i="1"/>
  <c r="G554" i="1" s="1"/>
  <c r="H553" i="1"/>
  <c r="G553" i="1"/>
  <c r="D553" i="1"/>
  <c r="C553" i="1"/>
  <c r="D552" i="1"/>
  <c r="C552" i="1"/>
  <c r="G552" i="1" s="1"/>
  <c r="H551" i="1"/>
  <c r="G551" i="1"/>
  <c r="D551" i="1"/>
  <c r="C551" i="1"/>
  <c r="H550" i="1"/>
  <c r="D550" i="1"/>
  <c r="C550" i="1"/>
  <c r="G550" i="1" s="1"/>
  <c r="H549" i="1"/>
  <c r="G549" i="1"/>
  <c r="D549" i="1"/>
  <c r="C549" i="1"/>
  <c r="H548" i="1"/>
  <c r="D548" i="1"/>
  <c r="C548" i="1"/>
  <c r="G548" i="1" s="1"/>
  <c r="H547" i="1"/>
  <c r="G547" i="1"/>
  <c r="D547" i="1"/>
  <c r="C547" i="1"/>
  <c r="D546" i="1"/>
  <c r="C546" i="1"/>
  <c r="G546" i="1" s="1"/>
  <c r="H545" i="1"/>
  <c r="G545" i="1"/>
  <c r="D545" i="1"/>
  <c r="C545" i="1"/>
  <c r="D544" i="1"/>
  <c r="C544" i="1"/>
  <c r="H543" i="1"/>
  <c r="G543" i="1"/>
  <c r="D543" i="1"/>
  <c r="C543" i="1"/>
  <c r="D542" i="1"/>
  <c r="C542" i="1"/>
  <c r="H541" i="1"/>
  <c r="G541" i="1"/>
  <c r="D541" i="1"/>
  <c r="C541" i="1"/>
  <c r="D540" i="1"/>
  <c r="C540" i="1"/>
  <c r="G540" i="1" s="1"/>
  <c r="H539" i="1"/>
  <c r="G539" i="1"/>
  <c r="D539" i="1"/>
  <c r="C539" i="1"/>
  <c r="D538" i="1"/>
  <c r="C538" i="1"/>
  <c r="G538" i="1" s="1"/>
  <c r="H537" i="1"/>
  <c r="G537" i="1"/>
  <c r="D537" i="1"/>
  <c r="C537" i="1"/>
  <c r="D536" i="1"/>
  <c r="C536" i="1"/>
  <c r="G536" i="1" s="1"/>
  <c r="H535" i="1"/>
  <c r="G535" i="1"/>
  <c r="D535" i="1"/>
  <c r="C535" i="1"/>
  <c r="H534" i="1"/>
  <c r="D534" i="1"/>
  <c r="C534" i="1"/>
  <c r="G534" i="1" s="1"/>
  <c r="H533" i="1"/>
  <c r="G533" i="1"/>
  <c r="D533" i="1"/>
  <c r="C533" i="1"/>
  <c r="H532" i="1"/>
  <c r="D532" i="1"/>
  <c r="C532" i="1"/>
  <c r="G532" i="1" s="1"/>
  <c r="H531" i="1"/>
  <c r="G531" i="1"/>
  <c r="D531" i="1"/>
  <c r="C531" i="1"/>
  <c r="D528" i="1"/>
  <c r="C528" i="1"/>
  <c r="G528" i="1" s="1"/>
  <c r="H527" i="1"/>
  <c r="G527" i="1"/>
  <c r="D527" i="1"/>
  <c r="C527" i="1"/>
  <c r="D526" i="1"/>
  <c r="C526" i="1"/>
  <c r="G526" i="1" s="1"/>
  <c r="H525" i="1"/>
  <c r="G525" i="1"/>
  <c r="D525" i="1"/>
  <c r="C525" i="1"/>
  <c r="H524" i="1"/>
  <c r="D524" i="1"/>
  <c r="C524" i="1"/>
  <c r="G524" i="1" s="1"/>
  <c r="H523" i="1"/>
  <c r="G523" i="1"/>
  <c r="D523" i="1"/>
  <c r="C523" i="1"/>
  <c r="H522" i="1"/>
  <c r="D522" i="1"/>
  <c r="C522" i="1"/>
  <c r="G522" i="1" s="1"/>
  <c r="H521" i="1"/>
  <c r="G521" i="1"/>
  <c r="D521" i="1"/>
  <c r="C521" i="1"/>
  <c r="D520" i="1"/>
  <c r="C520" i="1"/>
  <c r="G520" i="1" s="1"/>
  <c r="H519" i="1"/>
  <c r="G519" i="1"/>
  <c r="D519" i="1"/>
  <c r="C519" i="1"/>
  <c r="D518" i="1"/>
  <c r="C518" i="1"/>
  <c r="H517" i="1"/>
  <c r="G517" i="1"/>
  <c r="D517" i="1"/>
  <c r="C517" i="1"/>
  <c r="D516" i="1"/>
  <c r="C516" i="1"/>
  <c r="H515" i="1"/>
  <c r="G515" i="1"/>
  <c r="D515" i="1"/>
  <c r="C515" i="1"/>
  <c r="D514" i="1"/>
  <c r="C514" i="1"/>
  <c r="G514" i="1" s="1"/>
  <c r="H513" i="1"/>
  <c r="G513" i="1"/>
  <c r="D513" i="1"/>
  <c r="C513" i="1"/>
  <c r="D512" i="1"/>
  <c r="C512" i="1"/>
  <c r="G512" i="1" s="1"/>
  <c r="H511" i="1"/>
  <c r="G511" i="1"/>
  <c r="D511" i="1"/>
  <c r="C511" i="1"/>
  <c r="D510" i="1"/>
  <c r="C510" i="1"/>
  <c r="G510" i="1" s="1"/>
  <c r="H509" i="1"/>
  <c r="G509" i="1"/>
  <c r="D509" i="1"/>
  <c r="C509" i="1"/>
  <c r="H508" i="1"/>
  <c r="D508" i="1"/>
  <c r="C508" i="1"/>
  <c r="G508" i="1" s="1"/>
  <c r="H507" i="1"/>
  <c r="G507" i="1"/>
  <c r="D507" i="1"/>
  <c r="C507" i="1"/>
  <c r="H506" i="1"/>
  <c r="D506" i="1"/>
  <c r="C506" i="1"/>
  <c r="G506" i="1" s="1"/>
  <c r="H505" i="1"/>
  <c r="G505" i="1"/>
  <c r="D505" i="1"/>
  <c r="C505" i="1"/>
  <c r="D504" i="1"/>
  <c r="C504" i="1"/>
  <c r="H503" i="1"/>
  <c r="G503" i="1"/>
  <c r="D503" i="1"/>
  <c r="C503" i="1"/>
  <c r="D502" i="1"/>
  <c r="C502" i="1"/>
  <c r="H501" i="1"/>
  <c r="G501" i="1"/>
  <c r="D501" i="1"/>
  <c r="C501" i="1"/>
  <c r="D500" i="1"/>
  <c r="C500" i="1"/>
  <c r="H499" i="1"/>
  <c r="G499" i="1"/>
  <c r="D499" i="1"/>
  <c r="C499" i="1"/>
  <c r="D498" i="1"/>
  <c r="C498" i="1"/>
  <c r="G498" i="1" s="1"/>
  <c r="H497" i="1"/>
  <c r="G497" i="1"/>
  <c r="D497" i="1"/>
  <c r="C497" i="1"/>
  <c r="D496" i="1"/>
  <c r="C496" i="1"/>
  <c r="G496" i="1" s="1"/>
  <c r="H495" i="1"/>
  <c r="G495" i="1"/>
  <c r="D495" i="1"/>
  <c r="C495" i="1"/>
  <c r="D494" i="1"/>
  <c r="C494" i="1"/>
  <c r="G494" i="1" s="1"/>
  <c r="H493" i="1"/>
  <c r="G493" i="1"/>
  <c r="D493" i="1"/>
  <c r="C493" i="1"/>
  <c r="H492" i="1"/>
  <c r="D492" i="1"/>
  <c r="C492" i="1"/>
  <c r="G492" i="1" s="1"/>
  <c r="H491" i="1"/>
  <c r="G491" i="1"/>
  <c r="D491" i="1"/>
  <c r="C491" i="1"/>
  <c r="H490" i="1"/>
  <c r="D490" i="1"/>
  <c r="C490" i="1"/>
  <c r="G490" i="1" s="1"/>
  <c r="H489" i="1"/>
  <c r="G489" i="1"/>
  <c r="D489" i="1"/>
  <c r="C489" i="1"/>
  <c r="D488" i="1"/>
  <c r="C488" i="1"/>
  <c r="G488" i="1" s="1"/>
  <c r="H487" i="1"/>
  <c r="G487" i="1"/>
  <c r="D487" i="1"/>
  <c r="C487" i="1"/>
  <c r="D486" i="1"/>
  <c r="C486" i="1"/>
  <c r="D485" i="1"/>
  <c r="D484" i="1"/>
  <c r="C484" i="1"/>
  <c r="G484" i="1" s="1"/>
  <c r="H483" i="1"/>
  <c r="G483" i="1"/>
  <c r="D483" i="1"/>
  <c r="C483" i="1"/>
  <c r="D482" i="1"/>
  <c r="C482" i="1"/>
  <c r="G482" i="1" s="1"/>
  <c r="H481" i="1"/>
  <c r="G481" i="1"/>
  <c r="D481" i="1"/>
  <c r="C481" i="1"/>
  <c r="D480" i="1"/>
  <c r="C480" i="1"/>
  <c r="G480" i="1" s="1"/>
  <c r="H479" i="1"/>
  <c r="G479" i="1"/>
  <c r="D479" i="1"/>
  <c r="C479" i="1"/>
  <c r="H478" i="1"/>
  <c r="D478" i="1"/>
  <c r="C478" i="1"/>
  <c r="G478" i="1" s="1"/>
  <c r="H477" i="1"/>
  <c r="G477" i="1"/>
  <c r="D477" i="1"/>
  <c r="C477" i="1"/>
  <c r="H476" i="1"/>
  <c r="D476" i="1"/>
  <c r="C476" i="1"/>
  <c r="G476" i="1" s="1"/>
  <c r="H475" i="1"/>
  <c r="G475" i="1"/>
  <c r="D475" i="1"/>
  <c r="C475" i="1"/>
  <c r="D474" i="1"/>
  <c r="C474" i="1"/>
  <c r="G474" i="1" s="1"/>
  <c r="D473" i="1"/>
  <c r="D472" i="1"/>
  <c r="C472" i="1"/>
  <c r="H471" i="1"/>
  <c r="G471" i="1"/>
  <c r="D471" i="1"/>
  <c r="C471" i="1"/>
  <c r="D470" i="1"/>
  <c r="C470" i="1"/>
  <c r="G470" i="1" s="1"/>
  <c r="H469" i="1"/>
  <c r="G469" i="1"/>
  <c r="D469" i="1"/>
  <c r="C469" i="1"/>
  <c r="D468" i="1"/>
  <c r="C468" i="1"/>
  <c r="G468" i="1" s="1"/>
  <c r="H467" i="1"/>
  <c r="G467" i="1"/>
  <c r="D467" i="1"/>
  <c r="C467" i="1"/>
  <c r="D466" i="1"/>
  <c r="C466" i="1"/>
  <c r="G466" i="1" s="1"/>
  <c r="H465" i="1"/>
  <c r="G465" i="1"/>
  <c r="D465" i="1"/>
  <c r="C465" i="1"/>
  <c r="H464" i="1"/>
  <c r="D464" i="1"/>
  <c r="C464" i="1"/>
  <c r="G464" i="1" s="1"/>
  <c r="H463" i="1"/>
  <c r="G463" i="1"/>
  <c r="D463" i="1"/>
  <c r="C463" i="1"/>
  <c r="H462" i="1"/>
  <c r="D462" i="1"/>
  <c r="C462" i="1"/>
  <c r="G462" i="1" s="1"/>
  <c r="H461" i="1"/>
  <c r="G461" i="1"/>
  <c r="D461" i="1"/>
  <c r="C461" i="1"/>
  <c r="D460" i="1"/>
  <c r="C460" i="1"/>
  <c r="H459" i="1"/>
  <c r="G459" i="1"/>
  <c r="D459" i="1"/>
  <c r="C459" i="1"/>
  <c r="D458" i="1"/>
  <c r="C458" i="1"/>
  <c r="H457" i="1"/>
  <c r="G457" i="1"/>
  <c r="D457" i="1"/>
  <c r="C457" i="1"/>
  <c r="D456" i="1"/>
  <c r="C456" i="1"/>
  <c r="H455" i="1"/>
  <c r="G455" i="1"/>
  <c r="D455" i="1"/>
  <c r="C455" i="1"/>
  <c r="D454" i="1"/>
  <c r="C454" i="1"/>
  <c r="G454" i="1" s="1"/>
  <c r="H453" i="1"/>
  <c r="G453" i="1"/>
  <c r="D453" i="1"/>
  <c r="C453" i="1"/>
  <c r="D452" i="1"/>
  <c r="C452" i="1"/>
  <c r="G452" i="1" s="1"/>
  <c r="H451" i="1"/>
  <c r="G451" i="1"/>
  <c r="D451" i="1"/>
  <c r="C451" i="1"/>
  <c r="D450" i="1"/>
  <c r="C450" i="1"/>
  <c r="G450" i="1" s="1"/>
  <c r="H449" i="1"/>
  <c r="G449" i="1"/>
  <c r="D449" i="1"/>
  <c r="C449" i="1"/>
  <c r="H448" i="1"/>
  <c r="D448" i="1"/>
  <c r="C448" i="1"/>
  <c r="G448" i="1" s="1"/>
  <c r="H447" i="1"/>
  <c r="G447" i="1"/>
  <c r="D447" i="1"/>
  <c r="C447" i="1"/>
  <c r="H446" i="1"/>
  <c r="D446" i="1"/>
  <c r="C446" i="1"/>
  <c r="G446" i="1" s="1"/>
  <c r="H445" i="1"/>
  <c r="G445" i="1"/>
  <c r="D445" i="1"/>
  <c r="C445" i="1"/>
  <c r="D444" i="1"/>
  <c r="C444" i="1"/>
  <c r="G444" i="1" s="1"/>
  <c r="H443" i="1"/>
  <c r="G443" i="1"/>
  <c r="D443" i="1"/>
  <c r="C443" i="1"/>
  <c r="D442" i="1"/>
  <c r="C442" i="1"/>
  <c r="H441" i="1"/>
  <c r="G441" i="1"/>
  <c r="D441" i="1"/>
  <c r="C441" i="1"/>
  <c r="D440" i="1"/>
  <c r="C440" i="1"/>
  <c r="H439" i="1"/>
  <c r="G439" i="1"/>
  <c r="D439" i="1"/>
  <c r="C439" i="1"/>
  <c r="D438" i="1"/>
  <c r="C438" i="1"/>
  <c r="G438" i="1" s="1"/>
  <c r="H437" i="1"/>
  <c r="G437" i="1"/>
  <c r="D437" i="1"/>
  <c r="C437" i="1"/>
  <c r="D436" i="1"/>
  <c r="C436" i="1"/>
  <c r="G436" i="1" s="1"/>
  <c r="H435" i="1"/>
  <c r="G435" i="1"/>
  <c r="D435" i="1"/>
  <c r="C435" i="1"/>
  <c r="D434" i="1"/>
  <c r="C434" i="1"/>
  <c r="G434" i="1" s="1"/>
  <c r="H433" i="1"/>
  <c r="G433" i="1"/>
  <c r="D433" i="1"/>
  <c r="C433" i="1"/>
  <c r="H432" i="1"/>
  <c r="D432" i="1"/>
  <c r="C432" i="1"/>
  <c r="G432" i="1" s="1"/>
  <c r="H431" i="1"/>
  <c r="G431" i="1"/>
  <c r="D431" i="1"/>
  <c r="C431" i="1"/>
  <c r="H430" i="1"/>
  <c r="D430" i="1"/>
  <c r="C430" i="1"/>
  <c r="G430" i="1" s="1"/>
  <c r="H429" i="1"/>
  <c r="G429" i="1"/>
  <c r="D429" i="1"/>
  <c r="C429" i="1"/>
  <c r="D428" i="1"/>
  <c r="C428" i="1"/>
  <c r="G428" i="1" s="1"/>
  <c r="H427" i="1"/>
  <c r="G427" i="1"/>
  <c r="D427" i="1"/>
  <c r="C427" i="1"/>
  <c r="D426" i="1"/>
  <c r="C426" i="1"/>
  <c r="C425" i="1"/>
  <c r="H423" i="1"/>
  <c r="G423" i="1"/>
  <c r="D423" i="1"/>
  <c r="C423" i="1"/>
  <c r="D422" i="1"/>
  <c r="C422" i="1"/>
  <c r="G422" i="1" s="1"/>
  <c r="H421" i="1"/>
  <c r="G421" i="1"/>
  <c r="D421" i="1"/>
  <c r="C421" i="1"/>
  <c r="H416" i="1"/>
  <c r="D416" i="1"/>
  <c r="C416" i="1"/>
  <c r="G416" i="1" s="1"/>
  <c r="H415" i="1"/>
  <c r="G415" i="1"/>
  <c r="D415" i="1"/>
  <c r="C415" i="1"/>
  <c r="H414" i="1"/>
  <c r="D414" i="1"/>
  <c r="C414" i="1"/>
  <c r="G414" i="1" s="1"/>
  <c r="H411" i="1"/>
  <c r="G411" i="1"/>
  <c r="D411" i="1"/>
  <c r="C411" i="1"/>
  <c r="D410" i="1"/>
  <c r="C410" i="1"/>
  <c r="G410" i="1" s="1"/>
  <c r="H409" i="1"/>
  <c r="G409" i="1"/>
  <c r="D409" i="1"/>
  <c r="C409" i="1"/>
  <c r="D408" i="1"/>
  <c r="C408" i="1"/>
  <c r="G408" i="1" s="1"/>
  <c r="H407" i="1"/>
  <c r="G407" i="1"/>
  <c r="D407" i="1"/>
  <c r="C407" i="1"/>
  <c r="H406" i="1"/>
  <c r="D406" i="1"/>
  <c r="C406" i="1"/>
  <c r="G406" i="1" s="1"/>
  <c r="H405" i="1"/>
  <c r="G405" i="1"/>
  <c r="D405" i="1"/>
  <c r="C405" i="1"/>
  <c r="H404" i="1"/>
  <c r="D404" i="1"/>
  <c r="C404" i="1"/>
  <c r="G404" i="1" s="1"/>
  <c r="H403" i="1"/>
  <c r="G403" i="1"/>
  <c r="D403" i="1"/>
  <c r="C403" i="1"/>
  <c r="D402" i="1"/>
  <c r="C402" i="1"/>
  <c r="G402" i="1" s="1"/>
  <c r="H401" i="1"/>
  <c r="G401" i="1"/>
  <c r="D401" i="1"/>
  <c r="C401" i="1"/>
  <c r="D400" i="1"/>
  <c r="C400" i="1"/>
  <c r="H399" i="1"/>
  <c r="G399" i="1"/>
  <c r="D399" i="1"/>
  <c r="C399" i="1"/>
  <c r="D398" i="1"/>
  <c r="C398" i="1"/>
  <c r="H397" i="1"/>
  <c r="G397" i="1"/>
  <c r="D397" i="1"/>
  <c r="C397" i="1"/>
  <c r="D396" i="1"/>
  <c r="C396" i="1"/>
  <c r="G396" i="1" s="1"/>
  <c r="H395" i="1"/>
  <c r="G395" i="1"/>
  <c r="D395" i="1"/>
  <c r="C395" i="1"/>
  <c r="D394" i="1"/>
  <c r="C394" i="1"/>
  <c r="H393" i="1"/>
  <c r="G393" i="1"/>
  <c r="D393" i="1"/>
  <c r="C393" i="1"/>
  <c r="D392" i="1"/>
  <c r="C392" i="1"/>
  <c r="G392" i="1" s="1"/>
  <c r="H391" i="1"/>
  <c r="G391" i="1"/>
  <c r="D391" i="1"/>
  <c r="C391" i="1"/>
  <c r="H390" i="1"/>
  <c r="D390" i="1"/>
  <c r="C390" i="1"/>
  <c r="G390" i="1" s="1"/>
  <c r="H389" i="1"/>
  <c r="G389" i="1"/>
  <c r="D389" i="1"/>
  <c r="C389" i="1"/>
  <c r="H388" i="1"/>
  <c r="D388" i="1"/>
  <c r="C388" i="1"/>
  <c r="G388" i="1" s="1"/>
  <c r="H387" i="1"/>
  <c r="G387" i="1"/>
  <c r="D387" i="1"/>
  <c r="C387" i="1"/>
  <c r="H386" i="1"/>
  <c r="D386" i="1"/>
  <c r="C386" i="1"/>
  <c r="G386" i="1" s="1"/>
  <c r="H385" i="1"/>
  <c r="G385" i="1"/>
  <c r="D385" i="1"/>
  <c r="C385" i="1"/>
  <c r="D384" i="1"/>
  <c r="C384" i="1"/>
  <c r="H383" i="1"/>
  <c r="G383" i="1"/>
  <c r="D383" i="1"/>
  <c r="C383" i="1"/>
  <c r="D382" i="1"/>
  <c r="C382" i="1"/>
  <c r="G382" i="1" s="1"/>
  <c r="H381" i="1"/>
  <c r="G381" i="1"/>
  <c r="D381" i="1"/>
  <c r="C381" i="1"/>
  <c r="D380" i="1"/>
  <c r="C380" i="1"/>
  <c r="G380" i="1" s="1"/>
  <c r="H379" i="1"/>
  <c r="G379" i="1"/>
  <c r="D379" i="1"/>
  <c r="C379" i="1"/>
  <c r="D378" i="1"/>
  <c r="C378" i="1"/>
  <c r="H377" i="1"/>
  <c r="G377" i="1"/>
  <c r="D377" i="1"/>
  <c r="C377" i="1"/>
  <c r="D376" i="1"/>
  <c r="C376" i="1"/>
  <c r="G376" i="1" s="1"/>
  <c r="H375" i="1"/>
  <c r="G375" i="1"/>
  <c r="D375" i="1"/>
  <c r="C375" i="1"/>
  <c r="H374" i="1"/>
  <c r="D374" i="1"/>
  <c r="C374" i="1"/>
  <c r="G374" i="1" s="1"/>
  <c r="H373" i="1"/>
  <c r="G373" i="1"/>
  <c r="D373" i="1"/>
  <c r="C373" i="1"/>
  <c r="H372" i="1"/>
  <c r="D372" i="1"/>
  <c r="C372" i="1"/>
  <c r="G372" i="1" s="1"/>
  <c r="H371" i="1"/>
  <c r="G371" i="1"/>
  <c r="D371" i="1"/>
  <c r="C371" i="1"/>
  <c r="D370" i="1"/>
  <c r="C370" i="1"/>
  <c r="G370" i="1" s="1"/>
  <c r="H369" i="1"/>
  <c r="G369" i="1"/>
  <c r="D369" i="1"/>
  <c r="C369" i="1"/>
  <c r="D368" i="1"/>
  <c r="C368" i="1"/>
  <c r="H367" i="1"/>
  <c r="G367" i="1"/>
  <c r="D367" i="1"/>
  <c r="C367" i="1"/>
  <c r="H366" i="1"/>
  <c r="D366" i="1"/>
  <c r="C366" i="1"/>
  <c r="G366" i="1" s="1"/>
  <c r="H365" i="1"/>
  <c r="G365" i="1"/>
  <c r="D365" i="1"/>
  <c r="C365" i="1"/>
  <c r="D364" i="1"/>
  <c r="C364" i="1"/>
  <c r="G364" i="1" s="1"/>
  <c r="H363" i="1"/>
  <c r="G363" i="1"/>
  <c r="D363" i="1"/>
  <c r="C363" i="1"/>
  <c r="D362" i="1"/>
  <c r="C362" i="1"/>
  <c r="H361" i="1"/>
  <c r="G361" i="1"/>
  <c r="D361" i="1"/>
  <c r="C361" i="1"/>
  <c r="H360" i="1"/>
  <c r="D360" i="1"/>
  <c r="C360" i="1"/>
  <c r="G360" i="1" s="1"/>
  <c r="H359" i="1"/>
  <c r="G359" i="1"/>
  <c r="D359" i="1"/>
  <c r="C359" i="1"/>
  <c r="H358" i="1"/>
  <c r="D358" i="1"/>
  <c r="C358" i="1"/>
  <c r="G358" i="1" s="1"/>
  <c r="H357" i="1"/>
  <c r="G357" i="1"/>
  <c r="D357" i="1"/>
  <c r="C357" i="1"/>
  <c r="D354" i="1"/>
  <c r="C354" i="1"/>
  <c r="G354" i="1" s="1"/>
  <c r="H353" i="1"/>
  <c r="G353" i="1"/>
  <c r="D353" i="1"/>
  <c r="C353" i="1"/>
  <c r="D352" i="1"/>
  <c r="C352" i="1"/>
  <c r="H351" i="1"/>
  <c r="G351" i="1"/>
  <c r="D351" i="1"/>
  <c r="C351" i="1"/>
  <c r="H350" i="1"/>
  <c r="D350" i="1"/>
  <c r="C350" i="1"/>
  <c r="G350" i="1" s="1"/>
  <c r="H349" i="1"/>
  <c r="G349" i="1"/>
  <c r="D349" i="1"/>
  <c r="C349" i="1"/>
  <c r="H348" i="1"/>
  <c r="D348" i="1"/>
  <c r="C348" i="1"/>
  <c r="G348" i="1" s="1"/>
  <c r="H347" i="1"/>
  <c r="G347" i="1"/>
  <c r="D347" i="1"/>
  <c r="C347" i="1"/>
  <c r="H346" i="1"/>
  <c r="D346" i="1"/>
  <c r="C346" i="1"/>
  <c r="G346" i="1" s="1"/>
  <c r="H345" i="1"/>
  <c r="G345" i="1"/>
  <c r="D345" i="1"/>
  <c r="C345" i="1"/>
  <c r="D344" i="1"/>
  <c r="C344" i="1"/>
  <c r="G344" i="1" s="1"/>
  <c r="H343" i="1"/>
  <c r="G343" i="1"/>
  <c r="D343" i="1"/>
  <c r="C343" i="1"/>
  <c r="D342" i="1"/>
  <c r="C342" i="1"/>
  <c r="H341" i="1"/>
  <c r="G341" i="1"/>
  <c r="D341" i="1"/>
  <c r="C341" i="1"/>
  <c r="H340" i="1"/>
  <c r="D340" i="1"/>
  <c r="C340" i="1"/>
  <c r="G340" i="1" s="1"/>
  <c r="H339" i="1"/>
  <c r="G339" i="1"/>
  <c r="D339" i="1"/>
  <c r="C339" i="1"/>
  <c r="D338" i="1"/>
  <c r="C338" i="1"/>
  <c r="G338" i="1" s="1"/>
  <c r="H337" i="1"/>
  <c r="G337" i="1"/>
  <c r="D337" i="1"/>
  <c r="C337" i="1"/>
  <c r="D336" i="1"/>
  <c r="C336" i="1"/>
  <c r="H335" i="1"/>
  <c r="G335" i="1"/>
  <c r="D335" i="1"/>
  <c r="C335" i="1"/>
  <c r="H334" i="1"/>
  <c r="D334" i="1"/>
  <c r="C334" i="1"/>
  <c r="G334" i="1" s="1"/>
  <c r="H333" i="1"/>
  <c r="G333" i="1"/>
  <c r="D333" i="1"/>
  <c r="C333" i="1"/>
  <c r="H332" i="1"/>
  <c r="D332" i="1"/>
  <c r="C332" i="1"/>
  <c r="G332" i="1" s="1"/>
  <c r="H331" i="1"/>
  <c r="G331" i="1"/>
  <c r="D331" i="1"/>
  <c r="C331" i="1"/>
  <c r="H330" i="1"/>
  <c r="D330" i="1"/>
  <c r="C330" i="1"/>
  <c r="G330" i="1" s="1"/>
  <c r="H329" i="1"/>
  <c r="G329" i="1"/>
  <c r="D329" i="1"/>
  <c r="C329" i="1"/>
  <c r="H328" i="1"/>
  <c r="D328" i="1"/>
  <c r="C328" i="1"/>
  <c r="G328" i="1" s="1"/>
  <c r="H327" i="1"/>
  <c r="G327" i="1"/>
  <c r="D327" i="1"/>
  <c r="C327" i="1"/>
  <c r="D326" i="1"/>
  <c r="C326" i="1"/>
  <c r="H325" i="1"/>
  <c r="G325" i="1"/>
  <c r="D325" i="1"/>
  <c r="C325" i="1"/>
  <c r="D324" i="1"/>
  <c r="C324" i="1"/>
  <c r="H323" i="1"/>
  <c r="G323" i="1"/>
  <c r="D323" i="1"/>
  <c r="C323" i="1"/>
  <c r="D322" i="1"/>
  <c r="C322" i="1"/>
  <c r="G322" i="1" s="1"/>
  <c r="H321" i="1"/>
  <c r="G321" i="1"/>
  <c r="D321" i="1"/>
  <c r="C321" i="1"/>
  <c r="D320" i="1"/>
  <c r="C320" i="1"/>
  <c r="H319" i="1"/>
  <c r="G319" i="1"/>
  <c r="D319" i="1"/>
  <c r="C319" i="1"/>
  <c r="H318" i="1"/>
  <c r="D318" i="1"/>
  <c r="C318" i="1"/>
  <c r="G318" i="1" s="1"/>
  <c r="H317" i="1"/>
  <c r="G317" i="1"/>
  <c r="D317" i="1"/>
  <c r="C317" i="1"/>
  <c r="D316" i="1"/>
  <c r="H315" i="1"/>
  <c r="G315" i="1"/>
  <c r="D315" i="1"/>
  <c r="C315" i="1"/>
  <c r="H314" i="1"/>
  <c r="D314" i="1"/>
  <c r="C314" i="1"/>
  <c r="G314" i="1" s="1"/>
  <c r="H313" i="1"/>
  <c r="G313" i="1"/>
  <c r="D313" i="1"/>
  <c r="C313" i="1"/>
  <c r="D312" i="1"/>
  <c r="C312" i="1"/>
  <c r="G312" i="1" s="1"/>
  <c r="H311" i="1"/>
  <c r="G311" i="1"/>
  <c r="D311" i="1"/>
  <c r="C311" i="1"/>
  <c r="D310" i="1"/>
  <c r="C310" i="1"/>
  <c r="H309" i="1"/>
  <c r="G309" i="1"/>
  <c r="D309" i="1"/>
  <c r="C309" i="1"/>
  <c r="H308" i="1"/>
  <c r="D308" i="1"/>
  <c r="C308" i="1"/>
  <c r="G308" i="1" s="1"/>
  <c r="H307" i="1"/>
  <c r="G307" i="1"/>
  <c r="D307" i="1"/>
  <c r="C307" i="1"/>
  <c r="D306" i="1"/>
  <c r="C306" i="1"/>
  <c r="G306" i="1" s="1"/>
  <c r="H305" i="1"/>
  <c r="G305" i="1"/>
  <c r="D305" i="1"/>
  <c r="C305" i="1"/>
  <c r="D304" i="1"/>
  <c r="H302" i="1"/>
  <c r="D302" i="1"/>
  <c r="C302" i="1"/>
  <c r="G302" i="1" s="1"/>
  <c r="H301" i="1"/>
  <c r="G301" i="1"/>
  <c r="D301" i="1"/>
  <c r="C301" i="1"/>
  <c r="H300" i="1"/>
  <c r="D300" i="1"/>
  <c r="C300" i="1"/>
  <c r="G300" i="1" s="1"/>
  <c r="H299" i="1"/>
  <c r="G299" i="1"/>
  <c r="D299" i="1"/>
  <c r="C299" i="1"/>
  <c r="D298" i="1"/>
  <c r="C298" i="1"/>
  <c r="D294" i="1"/>
  <c r="C294" i="1"/>
  <c r="G294" i="1" s="1"/>
  <c r="H293" i="1"/>
  <c r="G293" i="1"/>
  <c r="D293" i="1"/>
  <c r="C293" i="1"/>
  <c r="D292" i="1"/>
  <c r="C292" i="1"/>
  <c r="H291" i="1"/>
  <c r="G291" i="1"/>
  <c r="D291" i="1"/>
  <c r="C291" i="1"/>
  <c r="H290" i="1"/>
  <c r="D290" i="1"/>
  <c r="C290" i="1"/>
  <c r="G290" i="1" s="1"/>
  <c r="H289" i="1"/>
  <c r="G289" i="1"/>
  <c r="D289" i="1"/>
  <c r="C289" i="1"/>
  <c r="D288" i="1"/>
  <c r="C288" i="1"/>
  <c r="G288" i="1" s="1"/>
  <c r="H287" i="1"/>
  <c r="G287" i="1"/>
  <c r="D287" i="1"/>
  <c r="C287" i="1"/>
  <c r="D286" i="1"/>
  <c r="C286" i="1"/>
  <c r="H285" i="1"/>
  <c r="G285" i="1"/>
  <c r="D285" i="1"/>
  <c r="C285" i="1"/>
  <c r="H284" i="1"/>
  <c r="D284" i="1"/>
  <c r="C284" i="1"/>
  <c r="G284" i="1" s="1"/>
  <c r="H283" i="1"/>
  <c r="G283" i="1"/>
  <c r="D283" i="1"/>
  <c r="C283" i="1"/>
  <c r="H282" i="1"/>
  <c r="D282" i="1"/>
  <c r="C282" i="1"/>
  <c r="G282" i="1" s="1"/>
  <c r="H281" i="1"/>
  <c r="G281" i="1"/>
  <c r="D281" i="1"/>
  <c r="C281" i="1"/>
  <c r="D280" i="1"/>
  <c r="C280" i="1"/>
  <c r="G280" i="1" s="1"/>
  <c r="H279" i="1"/>
  <c r="G279" i="1"/>
  <c r="D279" i="1"/>
  <c r="C279" i="1"/>
  <c r="H278" i="1"/>
  <c r="D278" i="1"/>
  <c r="C278" i="1"/>
  <c r="G278" i="1" s="1"/>
  <c r="H277" i="1"/>
  <c r="G277" i="1"/>
  <c r="D277" i="1"/>
  <c r="C277" i="1"/>
  <c r="D276" i="1"/>
  <c r="C276" i="1"/>
  <c r="H275" i="1"/>
  <c r="G275" i="1"/>
  <c r="D275" i="1"/>
  <c r="C275" i="1"/>
  <c r="H274" i="1"/>
  <c r="D274" i="1"/>
  <c r="C274" i="1"/>
  <c r="G274" i="1" s="1"/>
  <c r="D273" i="1"/>
  <c r="H273" i="1" s="1"/>
  <c r="C273" i="1"/>
  <c r="D272" i="1"/>
  <c r="C272" i="1"/>
  <c r="G272" i="1" s="1"/>
  <c r="H271" i="1"/>
  <c r="D271" i="1"/>
  <c r="C271" i="1"/>
  <c r="G271" i="1" s="1"/>
  <c r="D270" i="1"/>
  <c r="C270" i="1"/>
  <c r="D269" i="1"/>
  <c r="H268" i="1"/>
  <c r="D268" i="1"/>
  <c r="C268" i="1"/>
  <c r="D267" i="1"/>
  <c r="C267" i="1"/>
  <c r="G267" i="1" s="1"/>
  <c r="D266" i="1"/>
  <c r="H266" i="1" s="1"/>
  <c r="C266" i="1"/>
  <c r="D265" i="1"/>
  <c r="C265" i="1"/>
  <c r="H265" i="1" s="1"/>
  <c r="D264" i="1"/>
  <c r="C264" i="1"/>
  <c r="G264" i="1" s="1"/>
  <c r="D263" i="1"/>
  <c r="C263" i="1"/>
  <c r="D262" i="1"/>
  <c r="C262" i="1"/>
  <c r="G262" i="1" s="1"/>
  <c r="D261" i="1"/>
  <c r="C261" i="1"/>
  <c r="G261" i="1" s="1"/>
  <c r="D260" i="1"/>
  <c r="C260" i="1"/>
  <c r="H259" i="1"/>
  <c r="G259" i="1"/>
  <c r="D259" i="1"/>
  <c r="C259" i="1"/>
  <c r="D258" i="1"/>
  <c r="C258" i="1"/>
  <c r="G257" i="1"/>
  <c r="D257" i="1"/>
  <c r="H257" i="1" s="1"/>
  <c r="C257" i="1"/>
  <c r="D256" i="1"/>
  <c r="C256" i="1"/>
  <c r="H255" i="1"/>
  <c r="G255" i="1"/>
  <c r="D255" i="1"/>
  <c r="C255" i="1"/>
  <c r="D254" i="1"/>
  <c r="C254" i="1"/>
  <c r="D253" i="1"/>
  <c r="C253" i="1"/>
  <c r="H253" i="1" s="1"/>
  <c r="H252" i="1"/>
  <c r="D252" i="1"/>
  <c r="C252" i="1"/>
  <c r="D251" i="1"/>
  <c r="C251" i="1"/>
  <c r="G251" i="1" s="1"/>
  <c r="D250" i="1"/>
  <c r="H250" i="1" s="1"/>
  <c r="C250" i="1"/>
  <c r="D249" i="1"/>
  <c r="C249" i="1"/>
  <c r="H249" i="1" s="1"/>
  <c r="D248" i="1"/>
  <c r="C248" i="1"/>
  <c r="G248" i="1" s="1"/>
  <c r="D247" i="1"/>
  <c r="C247" i="1"/>
  <c r="H247" i="1" s="1"/>
  <c r="D246" i="1"/>
  <c r="C246" i="1"/>
  <c r="D245" i="1"/>
  <c r="C245" i="1"/>
  <c r="G245" i="1" s="1"/>
  <c r="D244" i="1"/>
  <c r="C244" i="1"/>
  <c r="H243" i="1"/>
  <c r="G243" i="1"/>
  <c r="D243" i="1"/>
  <c r="C243" i="1"/>
  <c r="D242" i="1"/>
  <c r="C242" i="1"/>
  <c r="G242" i="1" s="1"/>
  <c r="H241" i="1"/>
  <c r="D241" i="1"/>
  <c r="G241" i="1" s="1"/>
  <c r="C241" i="1"/>
  <c r="D240" i="1"/>
  <c r="C240" i="1"/>
  <c r="D239" i="1"/>
  <c r="C239" i="1"/>
  <c r="D238" i="1"/>
  <c r="C238" i="1"/>
  <c r="D237" i="1"/>
  <c r="C237" i="1"/>
  <c r="H237" i="1" s="1"/>
  <c r="H236" i="1"/>
  <c r="D236" i="1"/>
  <c r="C236" i="1"/>
  <c r="D235" i="1"/>
  <c r="C235" i="1"/>
  <c r="G235" i="1" s="1"/>
  <c r="D234" i="1"/>
  <c r="H234" i="1" s="1"/>
  <c r="C234" i="1"/>
  <c r="G233" i="1"/>
  <c r="D233" i="1"/>
  <c r="C233" i="1"/>
  <c r="H233" i="1" s="1"/>
  <c r="D232" i="1"/>
  <c r="C232" i="1"/>
  <c r="G232" i="1" s="1"/>
  <c r="D231" i="1"/>
  <c r="C231" i="1"/>
  <c r="H231" i="1" s="1"/>
  <c r="H230" i="1"/>
  <c r="D230" i="1"/>
  <c r="C230" i="1"/>
  <c r="G230" i="1" s="1"/>
  <c r="D229" i="1"/>
  <c r="C229" i="1"/>
  <c r="G229" i="1" s="1"/>
  <c r="D228" i="1"/>
  <c r="C228" i="1"/>
  <c r="H227" i="1"/>
  <c r="G227" i="1"/>
  <c r="D227" i="1"/>
  <c r="C227" i="1"/>
  <c r="D225" i="1"/>
  <c r="C225" i="1"/>
  <c r="D224" i="1"/>
  <c r="C224" i="1"/>
  <c r="D223" i="1"/>
  <c r="C223" i="1"/>
  <c r="H223" i="1" s="1"/>
  <c r="D222" i="1"/>
  <c r="C222" i="1"/>
  <c r="G221" i="1"/>
  <c r="D221" i="1"/>
  <c r="C221" i="1"/>
  <c r="H221" i="1" s="1"/>
  <c r="H220" i="1"/>
  <c r="D220" i="1"/>
  <c r="C220" i="1"/>
  <c r="H219" i="1"/>
  <c r="D219" i="1"/>
  <c r="C219" i="1"/>
  <c r="G219" i="1" s="1"/>
  <c r="D218" i="1"/>
  <c r="H218" i="1" s="1"/>
  <c r="C218" i="1"/>
  <c r="H216" i="1"/>
  <c r="D216" i="1"/>
  <c r="C216" i="1"/>
  <c r="G216" i="1" s="1"/>
  <c r="D215" i="1"/>
  <c r="C215" i="1"/>
  <c r="H215" i="1" s="1"/>
  <c r="D214" i="1"/>
  <c r="C214" i="1"/>
  <c r="G214" i="1" s="1"/>
  <c r="H213" i="1"/>
  <c r="D213" i="1"/>
  <c r="C213" i="1"/>
  <c r="G213" i="1" s="1"/>
  <c r="D212" i="1"/>
  <c r="C212" i="1"/>
  <c r="H211" i="1"/>
  <c r="G211" i="1"/>
  <c r="D211" i="1"/>
  <c r="C211" i="1"/>
  <c r="D210" i="1"/>
  <c r="C210" i="1"/>
  <c r="G210" i="1" s="1"/>
  <c r="D209" i="1"/>
  <c r="H209" i="1" s="1"/>
  <c r="C209" i="1"/>
  <c r="D208" i="1"/>
  <c r="C208" i="1"/>
  <c r="D207" i="1"/>
  <c r="C207" i="1"/>
  <c r="H207" i="1" s="1"/>
  <c r="D206" i="1"/>
  <c r="C206" i="1"/>
  <c r="G205" i="1"/>
  <c r="D205" i="1"/>
  <c r="C205" i="1"/>
  <c r="H205" i="1" s="1"/>
  <c r="H204" i="1"/>
  <c r="D204" i="1"/>
  <c r="C204" i="1"/>
  <c r="D203" i="1"/>
  <c r="C203" i="1"/>
  <c r="D202" i="1"/>
  <c r="H202" i="1" s="1"/>
  <c r="C202" i="1"/>
  <c r="D201" i="1"/>
  <c r="C201" i="1"/>
  <c r="H201" i="1" s="1"/>
  <c r="D200" i="1"/>
  <c r="H200" i="1" s="1"/>
  <c r="C200" i="1"/>
  <c r="D199" i="1"/>
  <c r="C199" i="1"/>
  <c r="D198" i="1"/>
  <c r="H197" i="1"/>
  <c r="D197" i="1"/>
  <c r="C197" i="1"/>
  <c r="G197" i="1" s="1"/>
  <c r="D196" i="1"/>
  <c r="C196" i="1"/>
  <c r="H195" i="1"/>
  <c r="G195" i="1"/>
  <c r="D195" i="1"/>
  <c r="C195" i="1"/>
  <c r="H194" i="1"/>
  <c r="D194" i="1"/>
  <c r="C194" i="1"/>
  <c r="G194" i="1" s="1"/>
  <c r="D193" i="1"/>
  <c r="H193" i="1" s="1"/>
  <c r="C193" i="1"/>
  <c r="D192" i="1"/>
  <c r="C192" i="1"/>
  <c r="G191" i="1"/>
  <c r="D191" i="1"/>
  <c r="C191" i="1"/>
  <c r="H191" i="1" s="1"/>
  <c r="D190" i="1"/>
  <c r="C190" i="1"/>
  <c r="D189" i="1"/>
  <c r="G189" i="1" s="1"/>
  <c r="C189" i="1"/>
  <c r="H188" i="1"/>
  <c r="D188" i="1"/>
  <c r="C188" i="1"/>
  <c r="D187" i="1"/>
  <c r="C187" i="1"/>
  <c r="G187" i="1" s="1"/>
  <c r="H186" i="1"/>
  <c r="D186" i="1"/>
  <c r="C186" i="1"/>
  <c r="D185" i="1"/>
  <c r="C185" i="1"/>
  <c r="H185" i="1" s="1"/>
  <c r="D184" i="1"/>
  <c r="C184" i="1"/>
  <c r="D183" i="1"/>
  <c r="C183" i="1"/>
  <c r="H183" i="1" s="1"/>
  <c r="D182" i="1"/>
  <c r="C182" i="1"/>
  <c r="G182" i="1" s="1"/>
  <c r="D181" i="1"/>
  <c r="C181" i="1"/>
  <c r="D180" i="1"/>
  <c r="C180" i="1"/>
  <c r="H179" i="1"/>
  <c r="G179" i="1"/>
  <c r="D179" i="1"/>
  <c r="C179" i="1"/>
  <c r="H178" i="1"/>
  <c r="D178" i="1"/>
  <c r="C178" i="1"/>
  <c r="G178" i="1" s="1"/>
  <c r="H177" i="1"/>
  <c r="D177" i="1"/>
  <c r="G177" i="1" s="1"/>
  <c r="C177" i="1"/>
  <c r="D176" i="1"/>
  <c r="C176" i="1"/>
  <c r="H175" i="1"/>
  <c r="D175" i="1"/>
  <c r="C175" i="1"/>
  <c r="G175" i="1" s="1"/>
  <c r="D174" i="1"/>
  <c r="C174" i="1"/>
  <c r="D173" i="1"/>
  <c r="C173" i="1"/>
  <c r="H172" i="1"/>
  <c r="D172" i="1"/>
  <c r="C172" i="1"/>
  <c r="D171" i="1"/>
  <c r="C171" i="1"/>
  <c r="G171" i="1" s="1"/>
  <c r="D170" i="1"/>
  <c r="H170" i="1" s="1"/>
  <c r="C170" i="1"/>
  <c r="G169" i="1"/>
  <c r="D169" i="1"/>
  <c r="C169" i="1"/>
  <c r="H169" i="1" s="1"/>
  <c r="D168" i="1"/>
  <c r="C168" i="1"/>
  <c r="G168" i="1" s="1"/>
  <c r="D167" i="1"/>
  <c r="C167" i="1"/>
  <c r="H166" i="1"/>
  <c r="D166" i="1"/>
  <c r="C166" i="1"/>
  <c r="G166" i="1" s="1"/>
  <c r="D165" i="1"/>
  <c r="C165" i="1"/>
  <c r="G165" i="1" s="1"/>
  <c r="D164" i="1"/>
  <c r="C164" i="1"/>
  <c r="H163" i="1"/>
  <c r="G163" i="1"/>
  <c r="D163" i="1"/>
  <c r="C163" i="1"/>
  <c r="D162" i="1"/>
  <c r="C162" i="1"/>
  <c r="G161" i="1"/>
  <c r="D161" i="1"/>
  <c r="H161" i="1" s="1"/>
  <c r="C161" i="1"/>
  <c r="D159" i="1"/>
  <c r="C159" i="1"/>
  <c r="D158" i="1"/>
  <c r="C158" i="1"/>
  <c r="D157" i="1"/>
  <c r="C157" i="1"/>
  <c r="H157" i="1" s="1"/>
  <c r="H156" i="1"/>
  <c r="D156" i="1"/>
  <c r="C156" i="1"/>
  <c r="H155" i="1"/>
  <c r="D155" i="1"/>
  <c r="C155" i="1"/>
  <c r="G155" i="1" s="1"/>
  <c r="D154" i="1"/>
  <c r="H154" i="1" s="1"/>
  <c r="C154" i="1"/>
  <c r="G153" i="1"/>
  <c r="D153" i="1"/>
  <c r="C153" i="1"/>
  <c r="H153" i="1" s="1"/>
  <c r="D152" i="1"/>
  <c r="C152" i="1"/>
  <c r="G152" i="1" s="1"/>
  <c r="D151" i="1"/>
  <c r="C151" i="1"/>
  <c r="H151" i="1" s="1"/>
  <c r="H150" i="1"/>
  <c r="D150" i="1"/>
  <c r="C150" i="1"/>
  <c r="G150" i="1" s="1"/>
  <c r="D149" i="1"/>
  <c r="C149" i="1"/>
  <c r="G149" i="1" s="1"/>
  <c r="H147" i="1"/>
  <c r="G147" i="1"/>
  <c r="D147" i="1"/>
  <c r="C147" i="1"/>
  <c r="D146" i="1"/>
  <c r="C146" i="1"/>
  <c r="G146" i="1" s="1"/>
  <c r="H145" i="1"/>
  <c r="G145" i="1"/>
  <c r="D145" i="1"/>
  <c r="C145" i="1"/>
  <c r="D144" i="1"/>
  <c r="C144" i="1"/>
  <c r="D143" i="1"/>
  <c r="C143" i="1"/>
  <c r="D142" i="1"/>
  <c r="C142" i="1"/>
  <c r="D141" i="1"/>
  <c r="C141" i="1"/>
  <c r="H141" i="1" s="1"/>
  <c r="H140" i="1"/>
  <c r="D140" i="1"/>
  <c r="C140" i="1"/>
  <c r="D139" i="1"/>
  <c r="C139" i="1"/>
  <c r="D138" i="1"/>
  <c r="H138" i="1" s="1"/>
  <c r="C138" i="1"/>
  <c r="G137" i="1"/>
  <c r="D137" i="1"/>
  <c r="C137" i="1"/>
  <c r="H137" i="1" s="1"/>
  <c r="H136" i="1"/>
  <c r="D136" i="1"/>
  <c r="C136" i="1"/>
  <c r="G136" i="1" s="1"/>
  <c r="D135" i="1"/>
  <c r="C135" i="1"/>
  <c r="D134" i="1"/>
  <c r="H134" i="1" s="1"/>
  <c r="C134" i="1"/>
  <c r="H133" i="1"/>
  <c r="D133" i="1"/>
  <c r="C133" i="1"/>
  <c r="G133" i="1" s="1"/>
  <c r="D132" i="1"/>
  <c r="C132" i="1"/>
  <c r="G132" i="1" s="1"/>
  <c r="H131" i="1"/>
  <c r="G131" i="1"/>
  <c r="D131" i="1"/>
  <c r="C131" i="1"/>
  <c r="D130" i="1"/>
  <c r="C130" i="1"/>
  <c r="G130" i="1" s="1"/>
  <c r="H129" i="1"/>
  <c r="G129" i="1"/>
  <c r="D129" i="1"/>
  <c r="C129" i="1"/>
  <c r="D128" i="1"/>
  <c r="C128" i="1"/>
  <c r="D127" i="1"/>
  <c r="C127" i="1"/>
  <c r="D126" i="1"/>
  <c r="C126" i="1"/>
  <c r="D125" i="1"/>
  <c r="C125" i="1"/>
  <c r="H125" i="1" s="1"/>
  <c r="H124" i="1"/>
  <c r="D124" i="1"/>
  <c r="C124" i="1"/>
  <c r="D123" i="1"/>
  <c r="C123" i="1"/>
  <c r="H123" i="1" s="1"/>
  <c r="D122" i="1"/>
  <c r="H122" i="1" s="1"/>
  <c r="C122" i="1"/>
  <c r="D121" i="1"/>
  <c r="D120" i="1"/>
  <c r="C120" i="1"/>
  <c r="G120" i="1" s="1"/>
  <c r="D119" i="1"/>
  <c r="C119" i="1"/>
  <c r="D118" i="1"/>
  <c r="C118" i="1"/>
  <c r="D117" i="1"/>
  <c r="C117" i="1"/>
  <c r="G117" i="1" s="1"/>
  <c r="D116" i="1"/>
  <c r="H116" i="1" s="1"/>
  <c r="C116" i="1"/>
  <c r="H115" i="1"/>
  <c r="G115" i="1"/>
  <c r="D115" i="1"/>
  <c r="C115" i="1"/>
  <c r="D114" i="1"/>
  <c r="C114" i="1"/>
  <c r="G113" i="1"/>
  <c r="D113" i="1"/>
  <c r="H113" i="1" s="1"/>
  <c r="C113" i="1"/>
  <c r="D112" i="1"/>
  <c r="C112" i="1"/>
  <c r="H111" i="1"/>
  <c r="G111" i="1"/>
  <c r="D111" i="1"/>
  <c r="C111" i="1"/>
  <c r="D110" i="1"/>
  <c r="C110" i="1"/>
  <c r="D109" i="1"/>
  <c r="C109" i="1"/>
  <c r="H108" i="1"/>
  <c r="D108" i="1"/>
  <c r="C108" i="1"/>
  <c r="D107" i="1"/>
  <c r="C107" i="1"/>
  <c r="H107" i="1" s="1"/>
  <c r="H106" i="1"/>
  <c r="D106" i="1"/>
  <c r="C106" i="1"/>
  <c r="D105" i="1"/>
  <c r="C105" i="1"/>
  <c r="H105" i="1" s="1"/>
  <c r="D104" i="1"/>
  <c r="C104" i="1"/>
  <c r="D103" i="1"/>
  <c r="C103" i="1"/>
  <c r="D102" i="1"/>
  <c r="D101" i="1"/>
  <c r="C101" i="1"/>
  <c r="D100" i="1"/>
  <c r="C100" i="1"/>
  <c r="H99" i="1"/>
  <c r="G99" i="1"/>
  <c r="D99" i="1"/>
  <c r="C99" i="1"/>
  <c r="H98" i="1"/>
  <c r="D98" i="1"/>
  <c r="C98" i="1"/>
  <c r="G98" i="1" s="1"/>
  <c r="D97" i="1"/>
  <c r="H97" i="1" s="1"/>
  <c r="C97" i="1"/>
  <c r="D96" i="1"/>
  <c r="C96" i="1"/>
  <c r="G95" i="1"/>
  <c r="D95" i="1"/>
  <c r="C95" i="1"/>
  <c r="H95" i="1" s="1"/>
  <c r="D94" i="1"/>
  <c r="C94" i="1"/>
  <c r="H93" i="1"/>
  <c r="G93" i="1"/>
  <c r="D93" i="1"/>
  <c r="C93" i="1"/>
  <c r="H92" i="1"/>
  <c r="D92" i="1"/>
  <c r="C92" i="1"/>
  <c r="D91" i="1"/>
  <c r="C91" i="1"/>
  <c r="H90" i="1"/>
  <c r="D90" i="1"/>
  <c r="C90" i="1"/>
  <c r="D89" i="1"/>
  <c r="C89" i="1"/>
  <c r="H89" i="1" s="1"/>
  <c r="H88" i="1"/>
  <c r="D88" i="1"/>
  <c r="C88" i="1"/>
  <c r="G88" i="1" s="1"/>
  <c r="D87" i="1"/>
  <c r="C87" i="1"/>
  <c r="D86" i="1"/>
  <c r="C86" i="1"/>
  <c r="G86" i="1" s="1"/>
  <c r="H85" i="1"/>
  <c r="D85" i="1"/>
  <c r="C85" i="1"/>
  <c r="G85" i="1" s="1"/>
  <c r="D84" i="1"/>
  <c r="C84" i="1"/>
  <c r="G84" i="1" s="1"/>
  <c r="H83" i="1"/>
  <c r="G83" i="1"/>
  <c r="D83" i="1"/>
  <c r="C83" i="1"/>
  <c r="D82" i="1"/>
  <c r="C82" i="1"/>
  <c r="G82" i="1" s="1"/>
  <c r="D81" i="1"/>
  <c r="C81" i="1"/>
  <c r="D80" i="1"/>
  <c r="C80" i="1"/>
  <c r="D79" i="1"/>
  <c r="C79" i="1"/>
  <c r="H79" i="1" s="1"/>
  <c r="H78" i="1"/>
  <c r="D78" i="1"/>
  <c r="C78" i="1"/>
  <c r="G78" i="1" s="1"/>
  <c r="D77" i="1"/>
  <c r="C77" i="1"/>
  <c r="H77" i="1" s="1"/>
  <c r="D76" i="1"/>
  <c r="H76" i="1" s="1"/>
  <c r="C76" i="1"/>
  <c r="D75" i="1"/>
  <c r="C75" i="1"/>
  <c r="H75" i="1" s="1"/>
  <c r="D74" i="1"/>
  <c r="C74" i="1"/>
  <c r="D73" i="1"/>
  <c r="C73" i="1"/>
  <c r="D72" i="1"/>
  <c r="C72" i="1"/>
  <c r="G72" i="1" s="1"/>
  <c r="D71" i="1"/>
  <c r="H71" i="1" s="1"/>
  <c r="C71" i="1"/>
  <c r="H70" i="1"/>
  <c r="D70" i="1"/>
  <c r="C70" i="1"/>
  <c r="G70" i="1" s="1"/>
  <c r="D69" i="1"/>
  <c r="C69" i="1"/>
  <c r="D68" i="1"/>
  <c r="C68" i="1"/>
  <c r="D67" i="1"/>
  <c r="C67" i="1"/>
  <c r="H66" i="1"/>
  <c r="D66" i="1"/>
  <c r="C66" i="1"/>
  <c r="G66" i="1" s="1"/>
  <c r="D65" i="1"/>
  <c r="C65" i="1"/>
  <c r="H65" i="1" s="1"/>
  <c r="H64" i="1"/>
  <c r="D64" i="1"/>
  <c r="C64" i="1"/>
  <c r="D63" i="1"/>
  <c r="C63" i="1"/>
  <c r="H63" i="1" s="1"/>
  <c r="D62" i="1"/>
  <c r="C62" i="1"/>
  <c r="G61" i="1"/>
  <c r="D61" i="1"/>
  <c r="C61" i="1"/>
  <c r="H61" i="1" s="1"/>
  <c r="D60" i="1"/>
  <c r="C60" i="1"/>
  <c r="H59" i="1"/>
  <c r="D59" i="1"/>
  <c r="C59" i="1"/>
  <c r="G59" i="1" s="1"/>
  <c r="D58" i="1"/>
  <c r="C58" i="1"/>
  <c r="G58" i="1" s="1"/>
  <c r="H57" i="1"/>
  <c r="G57" i="1"/>
  <c r="D57" i="1"/>
  <c r="C57" i="1"/>
  <c r="D56" i="1"/>
  <c r="C56" i="1"/>
  <c r="G56" i="1" s="1"/>
  <c r="G55" i="1"/>
  <c r="D55" i="1"/>
  <c r="H55" i="1" s="1"/>
  <c r="C55" i="1"/>
  <c r="H54" i="1"/>
  <c r="D54" i="1"/>
  <c r="C54" i="1"/>
  <c r="G54" i="1" s="1"/>
  <c r="D53" i="1"/>
  <c r="C53" i="1"/>
  <c r="G52" i="1"/>
  <c r="D52" i="1"/>
  <c r="C52" i="1"/>
  <c r="H52" i="1" s="1"/>
  <c r="D51" i="1"/>
  <c r="C51" i="1"/>
  <c r="G50" i="1"/>
  <c r="D50" i="1"/>
  <c r="C50" i="1"/>
  <c r="H50" i="1" s="1"/>
  <c r="D49" i="1"/>
  <c r="C49" i="1"/>
  <c r="G48" i="1"/>
  <c r="D48" i="1"/>
  <c r="C48" i="1"/>
  <c r="H48" i="1" s="1"/>
  <c r="D47" i="1"/>
  <c r="C47" i="1"/>
  <c r="G46" i="1"/>
  <c r="D46" i="1"/>
  <c r="C46" i="1"/>
  <c r="H46" i="1" s="1"/>
  <c r="G44" i="1"/>
  <c r="D44" i="1"/>
  <c r="C44" i="1"/>
  <c r="H44" i="1" s="1"/>
  <c r="D43" i="1"/>
  <c r="C43" i="1"/>
  <c r="G42" i="1"/>
  <c r="D42" i="1"/>
  <c r="C42" i="1"/>
  <c r="H42" i="1" s="1"/>
  <c r="D41" i="1"/>
  <c r="C41" i="1"/>
  <c r="G40" i="1"/>
  <c r="D40" i="1"/>
  <c r="C40" i="1"/>
  <c r="H40" i="1" s="1"/>
  <c r="D39" i="1"/>
  <c r="C39" i="1"/>
  <c r="G38" i="1"/>
  <c r="D38" i="1"/>
  <c r="C38" i="1"/>
  <c r="H38" i="1" s="1"/>
  <c r="D37" i="1"/>
  <c r="C37" i="1"/>
  <c r="G36" i="1"/>
  <c r="D36" i="1"/>
  <c r="C36" i="1"/>
  <c r="H36" i="1" s="1"/>
  <c r="D35" i="1"/>
  <c r="C35" i="1"/>
  <c r="G34" i="1"/>
  <c r="D34" i="1"/>
  <c r="C34" i="1"/>
  <c r="H34" i="1" s="1"/>
  <c r="D33" i="1"/>
  <c r="C33" i="1"/>
  <c r="G32" i="1"/>
  <c r="D32" i="1"/>
  <c r="C32" i="1"/>
  <c r="H32" i="1" s="1"/>
  <c r="D31" i="1"/>
  <c r="C31" i="1"/>
  <c r="G30" i="1"/>
  <c r="D30" i="1"/>
  <c r="C30" i="1"/>
  <c r="H30" i="1" s="1"/>
  <c r="D29" i="1"/>
  <c r="C29" i="1"/>
  <c r="G28" i="1"/>
  <c r="D28" i="1"/>
  <c r="C28" i="1"/>
  <c r="H28" i="1" s="1"/>
  <c r="D27" i="1"/>
  <c r="C27" i="1"/>
  <c r="G26" i="1"/>
  <c r="D26" i="1"/>
  <c r="C26" i="1"/>
  <c r="H26" i="1" s="1"/>
  <c r="D25" i="1"/>
  <c r="C25" i="1"/>
  <c r="G24" i="1"/>
  <c r="D24" i="1"/>
  <c r="C24" i="1"/>
  <c r="H24" i="1" s="1"/>
  <c r="D23" i="1"/>
  <c r="C23" i="1"/>
  <c r="G22" i="1"/>
  <c r="D22" i="1"/>
  <c r="C22" i="1"/>
  <c r="H22" i="1" s="1"/>
  <c r="D21" i="1"/>
  <c r="C21" i="1"/>
  <c r="G20" i="1"/>
  <c r="D20" i="1"/>
  <c r="C20" i="1"/>
  <c r="H20" i="1" s="1"/>
  <c r="D19" i="1"/>
  <c r="C19" i="1"/>
  <c r="G18" i="1"/>
  <c r="D18" i="1"/>
  <c r="C18" i="1"/>
  <c r="H18" i="1" s="1"/>
  <c r="D17" i="1"/>
  <c r="C17" i="1"/>
  <c r="G16" i="1"/>
  <c r="D16" i="1"/>
  <c r="C16" i="1"/>
  <c r="H16" i="1" s="1"/>
  <c r="D15" i="1"/>
  <c r="C15" i="1"/>
  <c r="G14" i="1"/>
  <c r="D14" i="1"/>
  <c r="C14" i="1"/>
  <c r="H14" i="1" s="1"/>
  <c r="D13" i="1"/>
  <c r="C13" i="1"/>
  <c r="G12" i="1"/>
  <c r="D12" i="1"/>
  <c r="C12" i="1"/>
  <c r="H12" i="1" s="1"/>
  <c r="D11" i="1"/>
  <c r="C11" i="1"/>
  <c r="G10" i="1"/>
  <c r="D10" i="1"/>
  <c r="C10" i="1"/>
  <c r="H10" i="1" s="1"/>
  <c r="D9" i="1"/>
  <c r="C9" i="1"/>
  <c r="G8" i="1"/>
  <c r="D8" i="1"/>
  <c r="C8" i="1"/>
  <c r="H8" i="1" s="1"/>
  <c r="D7" i="1"/>
  <c r="C7" i="1"/>
  <c r="G6" i="1"/>
  <c r="D6" i="1"/>
  <c r="C6" i="1"/>
  <c r="H6" i="1" s="1"/>
  <c r="D5" i="1"/>
  <c r="C5" i="1"/>
  <c r="G4" i="1"/>
  <c r="D4" i="1"/>
  <c r="C4" i="1"/>
  <c r="H4" i="1" s="1"/>
  <c r="F347" i="9"/>
  <c r="F346" i="9" s="1"/>
  <c r="F345" i="9"/>
  <c r="F344" i="9"/>
  <c r="F343" i="9"/>
  <c r="F342" i="9"/>
  <c r="F341" i="9" s="1"/>
  <c r="M340" i="9"/>
  <c r="L340" i="9"/>
  <c r="F340" i="9"/>
  <c r="E340" i="9"/>
  <c r="B340" i="9"/>
  <c r="H339" i="9"/>
  <c r="E339" i="9" s="1"/>
  <c r="B339" i="9" s="1"/>
  <c r="G339" i="9"/>
  <c r="F339" i="9"/>
  <c r="H338" i="9"/>
  <c r="G338" i="9"/>
  <c r="F338" i="9"/>
  <c r="E338" i="9"/>
  <c r="B338" i="9" s="1"/>
  <c r="H337" i="9"/>
  <c r="F337" i="9"/>
  <c r="H336" i="9"/>
  <c r="G336" i="9"/>
  <c r="E336" i="9" s="1"/>
  <c r="B336" i="9" s="1"/>
  <c r="F336" i="9"/>
  <c r="H335" i="9"/>
  <c r="F335" i="9"/>
  <c r="H334" i="9"/>
  <c r="G334" i="9"/>
  <c r="E334" i="9" s="1"/>
  <c r="B334" i="9" s="1"/>
  <c r="F334" i="9"/>
  <c r="F333" i="9"/>
  <c r="H332" i="9"/>
  <c r="G332" i="9"/>
  <c r="F332" i="9"/>
  <c r="E332" i="9"/>
  <c r="B332" i="9"/>
  <c r="H331" i="9"/>
  <c r="E331" i="9" s="1"/>
  <c r="B331" i="9" s="1"/>
  <c r="G331" i="9"/>
  <c r="F331" i="9"/>
  <c r="H330" i="9"/>
  <c r="G330" i="9"/>
  <c r="F330" i="9"/>
  <c r="E330" i="9"/>
  <c r="H329" i="9"/>
  <c r="G329" i="9"/>
  <c r="F329" i="9"/>
  <c r="E329" i="9"/>
  <c r="B329" i="9" s="1"/>
  <c r="H328" i="9"/>
  <c r="G328" i="9"/>
  <c r="E328" i="9" s="1"/>
  <c r="B328" i="9" s="1"/>
  <c r="F328" i="9"/>
  <c r="H327" i="9"/>
  <c r="G327" i="9"/>
  <c r="F327" i="9"/>
  <c r="E327" i="9"/>
  <c r="B327" i="9"/>
  <c r="H326" i="9"/>
  <c r="G326" i="9"/>
  <c r="E326" i="9" s="1"/>
  <c r="B326" i="9" s="1"/>
  <c r="F326" i="9"/>
  <c r="H325" i="9"/>
  <c r="G325" i="9"/>
  <c r="E325" i="9" s="1"/>
  <c r="F325" i="9"/>
  <c r="H324" i="9"/>
  <c r="G324" i="9"/>
  <c r="F324" i="9"/>
  <c r="E324" i="9"/>
  <c r="B324" i="9"/>
  <c r="H323" i="9"/>
  <c r="G323" i="9"/>
  <c r="E323" i="9" s="1"/>
  <c r="B323" i="9" s="1"/>
  <c r="F323" i="9"/>
  <c r="H322" i="9"/>
  <c r="G322" i="9"/>
  <c r="F322" i="9"/>
  <c r="E322" i="9"/>
  <c r="B322" i="9" s="1"/>
  <c r="H321" i="9"/>
  <c r="G321" i="9"/>
  <c r="F321" i="9"/>
  <c r="E321" i="9"/>
  <c r="B321" i="9" s="1"/>
  <c r="H320" i="9"/>
  <c r="G320" i="9"/>
  <c r="E320" i="9" s="1"/>
  <c r="B320" i="9" s="1"/>
  <c r="F320" i="9"/>
  <c r="H319" i="9"/>
  <c r="G319" i="9"/>
  <c r="F319" i="9"/>
  <c r="E319" i="9"/>
  <c r="B319" i="9"/>
  <c r="H318" i="9"/>
  <c r="G318" i="9"/>
  <c r="E318" i="9" s="1"/>
  <c r="B318" i="9" s="1"/>
  <c r="F318" i="9"/>
  <c r="H317" i="9"/>
  <c r="G317" i="9"/>
  <c r="E317" i="9" s="1"/>
  <c r="B317" i="9" s="1"/>
  <c r="F317" i="9"/>
  <c r="H316" i="9"/>
  <c r="G316" i="9"/>
  <c r="F316" i="9"/>
  <c r="E316" i="9"/>
  <c r="B316" i="9"/>
  <c r="H315" i="9"/>
  <c r="G315" i="9"/>
  <c r="F315" i="9"/>
  <c r="H314" i="9"/>
  <c r="G314" i="9"/>
  <c r="F314" i="9"/>
  <c r="E314" i="9"/>
  <c r="B314" i="9" s="1"/>
  <c r="H313" i="9"/>
  <c r="G313" i="9"/>
  <c r="F313" i="9"/>
  <c r="E313" i="9"/>
  <c r="B313" i="9" s="1"/>
  <c r="H312" i="9"/>
  <c r="G312" i="9"/>
  <c r="E312" i="9" s="1"/>
  <c r="B312" i="9" s="1"/>
  <c r="F312" i="9"/>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4" i="9"/>
  <c r="B294" i="9" s="1"/>
  <c r="E293" i="9"/>
  <c r="M292" i="9"/>
  <c r="L292" i="9"/>
  <c r="F292" i="9"/>
  <c r="E292" i="9"/>
  <c r="B292" i="9"/>
  <c r="M291" i="9"/>
  <c r="L291" i="9"/>
  <c r="F291" i="9" s="1"/>
  <c r="E291" i="9"/>
  <c r="M290" i="9"/>
  <c r="F290" i="9" s="1"/>
  <c r="L290" i="9"/>
  <c r="E290" i="9"/>
  <c r="M289" i="9"/>
  <c r="L289" i="9"/>
  <c r="F289" i="9" s="1"/>
  <c r="E289" i="9"/>
  <c r="B289" i="9" s="1"/>
  <c r="M288" i="9"/>
  <c r="L288" i="9"/>
  <c r="F288" i="9" s="1"/>
  <c r="E288" i="9"/>
  <c r="M287" i="9"/>
  <c r="L287" i="9"/>
  <c r="F287" i="9" s="1"/>
  <c r="E287" i="9"/>
  <c r="B287" i="9" s="1"/>
  <c r="M286" i="9"/>
  <c r="L286" i="9"/>
  <c r="F286" i="9" s="1"/>
  <c r="E286" i="9"/>
  <c r="B286" i="9"/>
  <c r="M285" i="9"/>
  <c r="L285" i="9"/>
  <c r="F285" i="9"/>
  <c r="E285" i="9"/>
  <c r="M284" i="9"/>
  <c r="L284" i="9"/>
  <c r="F284" i="9"/>
  <c r="B284" i="9" s="1"/>
  <c r="E284" i="9"/>
  <c r="M283" i="9"/>
  <c r="L283" i="9"/>
  <c r="F283" i="9" s="1"/>
  <c r="E283" i="9"/>
  <c r="M282" i="9"/>
  <c r="L282" i="9"/>
  <c r="F282" i="9"/>
  <c r="E282" i="9"/>
  <c r="M281" i="9"/>
  <c r="L281" i="9"/>
  <c r="F281" i="9" s="1"/>
  <c r="E281" i="9"/>
  <c r="B281" i="9" s="1"/>
  <c r="M280" i="9"/>
  <c r="L280" i="9"/>
  <c r="F280" i="9" s="1"/>
  <c r="E280" i="9"/>
  <c r="M279" i="9"/>
  <c r="L279" i="9"/>
  <c r="F279" i="9" s="1"/>
  <c r="E279" i="9"/>
  <c r="B279" i="9"/>
  <c r="M278" i="9"/>
  <c r="L278" i="9"/>
  <c r="F278" i="9" s="1"/>
  <c r="E278" i="9"/>
  <c r="B278" i="9"/>
  <c r="M277" i="9"/>
  <c r="L277" i="9"/>
  <c r="F277" i="9" s="1"/>
  <c r="E277" i="9"/>
  <c r="M276" i="9"/>
  <c r="L276" i="9"/>
  <c r="F276" i="9"/>
  <c r="B276" i="9" s="1"/>
  <c r="E276" i="9"/>
  <c r="M275" i="9"/>
  <c r="L275" i="9"/>
  <c r="E275" i="9"/>
  <c r="M274" i="9"/>
  <c r="F274" i="9" s="1"/>
  <c r="L274" i="9"/>
  <c r="E274" i="9"/>
  <c r="M273" i="9"/>
  <c r="L273" i="9"/>
  <c r="F273" i="9" s="1"/>
  <c r="E273" i="9"/>
  <c r="M272" i="9"/>
  <c r="L272" i="9"/>
  <c r="F272" i="9" s="1"/>
  <c r="E272" i="9"/>
  <c r="M271" i="9"/>
  <c r="L271" i="9"/>
  <c r="F271" i="9" s="1"/>
  <c r="E271" i="9"/>
  <c r="B271" i="9"/>
  <c r="M270" i="9"/>
  <c r="L270" i="9"/>
  <c r="F270" i="9" s="1"/>
  <c r="B270" i="9" s="1"/>
  <c r="E270" i="9"/>
  <c r="M269" i="9"/>
  <c r="L269" i="9"/>
  <c r="F269" i="9"/>
  <c r="E269" i="9"/>
  <c r="B269" i="9" s="1"/>
  <c r="M268" i="9"/>
  <c r="L268" i="9"/>
  <c r="F268" i="9"/>
  <c r="B268" i="9" s="1"/>
  <c r="E268" i="9"/>
  <c r="M267" i="9"/>
  <c r="L267" i="9"/>
  <c r="F267" i="9" s="1"/>
  <c r="E267" i="9"/>
  <c r="B267" i="9" s="1"/>
  <c r="M266" i="9"/>
  <c r="L266" i="9"/>
  <c r="F266" i="9"/>
  <c r="B266" i="9" s="1"/>
  <c r="E266" i="9"/>
  <c r="M265" i="9"/>
  <c r="L265" i="9"/>
  <c r="F265" i="9" s="1"/>
  <c r="E265" i="9"/>
  <c r="B265" i="9" s="1"/>
  <c r="M264" i="9"/>
  <c r="L264" i="9"/>
  <c r="F264" i="9"/>
  <c r="E264" i="9"/>
  <c r="M263" i="9"/>
  <c r="L263" i="9"/>
  <c r="F263" i="9" s="1"/>
  <c r="E263" i="9"/>
  <c r="B263" i="9"/>
  <c r="M262" i="9"/>
  <c r="L262" i="9"/>
  <c r="F262" i="9" s="1"/>
  <c r="B262" i="9" s="1"/>
  <c r="E262" i="9"/>
  <c r="M261" i="9"/>
  <c r="L261" i="9"/>
  <c r="F261" i="9"/>
  <c r="E261" i="9"/>
  <c r="B261" i="9" s="1"/>
  <c r="M260" i="9"/>
  <c r="L260" i="9"/>
  <c r="F260" i="9"/>
  <c r="B260" i="9" s="1"/>
  <c r="E260" i="9"/>
  <c r="M259" i="9"/>
  <c r="L259" i="9"/>
  <c r="F259" i="9"/>
  <c r="B259" i="9" s="1"/>
  <c r="E259" i="9"/>
  <c r="M258" i="9"/>
  <c r="F258" i="9" s="1"/>
  <c r="B258" i="9" s="1"/>
  <c r="L258" i="9"/>
  <c r="E258" i="9"/>
  <c r="M257" i="9"/>
  <c r="F257" i="9" s="1"/>
  <c r="L257" i="9"/>
  <c r="E257" i="9"/>
  <c r="M256" i="9"/>
  <c r="L256" i="9"/>
  <c r="F256" i="9"/>
  <c r="E256" i="9"/>
  <c r="B256" i="9" s="1"/>
  <c r="M255" i="9"/>
  <c r="L255" i="9"/>
  <c r="F255" i="9" s="1"/>
  <c r="E255" i="9"/>
  <c r="M254" i="9"/>
  <c r="L254" i="9"/>
  <c r="F254" i="9" s="1"/>
  <c r="B254" i="9" s="1"/>
  <c r="E254" i="9"/>
  <c r="M253" i="9"/>
  <c r="L253" i="9"/>
  <c r="F253" i="9" s="1"/>
  <c r="B253" i="9" s="1"/>
  <c r="E253" i="9"/>
  <c r="M252" i="9"/>
  <c r="L252" i="9"/>
  <c r="F252" i="9"/>
  <c r="B252" i="9" s="1"/>
  <c r="E252" i="9"/>
  <c r="M251" i="9"/>
  <c r="L251" i="9"/>
  <c r="F251" i="9"/>
  <c r="B251" i="9" s="1"/>
  <c r="E251" i="9"/>
  <c r="M250" i="9"/>
  <c r="F250" i="9" s="1"/>
  <c r="B250" i="9" s="1"/>
  <c r="L250" i="9"/>
  <c r="E250" i="9"/>
  <c r="M249" i="9"/>
  <c r="F249" i="9" s="1"/>
  <c r="L249" i="9"/>
  <c r="E249" i="9"/>
  <c r="B249" i="9" s="1"/>
  <c r="M248" i="9"/>
  <c r="L248" i="9"/>
  <c r="F248" i="9"/>
  <c r="E248" i="9"/>
  <c r="B248" i="9" s="1"/>
  <c r="M247" i="9"/>
  <c r="L247" i="9"/>
  <c r="F247" i="9" s="1"/>
  <c r="B247" i="9" s="1"/>
  <c r="E247" i="9"/>
  <c r="M246" i="9"/>
  <c r="L246" i="9"/>
  <c r="F246" i="9" s="1"/>
  <c r="E246" i="9"/>
  <c r="B246" i="9"/>
  <c r="M245" i="9"/>
  <c r="L245" i="9"/>
  <c r="F245" i="9" s="1"/>
  <c r="B245" i="9" s="1"/>
  <c r="E245" i="9"/>
  <c r="M244" i="9"/>
  <c r="L244" i="9"/>
  <c r="F244" i="9"/>
  <c r="B244" i="9" s="1"/>
  <c r="E244" i="9"/>
  <c r="M243" i="9"/>
  <c r="L243" i="9"/>
  <c r="F243" i="9"/>
  <c r="B243" i="9" s="1"/>
  <c r="E243" i="9"/>
  <c r="M242" i="9"/>
  <c r="F242" i="9" s="1"/>
  <c r="B242" i="9" s="1"/>
  <c r="L242" i="9"/>
  <c r="E242" i="9"/>
  <c r="M241" i="9"/>
  <c r="F241" i="9" s="1"/>
  <c r="L241" i="9"/>
  <c r="E241" i="9"/>
  <c r="M240" i="9"/>
  <c r="L240" i="9"/>
  <c r="F240" i="9" s="1"/>
  <c r="E240" i="9"/>
  <c r="B240" i="9" s="1"/>
  <c r="M239" i="9"/>
  <c r="L239" i="9"/>
  <c r="F239" i="9" s="1"/>
  <c r="B239" i="9" s="1"/>
  <c r="E239" i="9"/>
  <c r="M238" i="9"/>
  <c r="L238" i="9"/>
  <c r="F238" i="9" s="1"/>
  <c r="E238" i="9"/>
  <c r="B238" i="9"/>
  <c r="M237" i="9"/>
  <c r="L237" i="9"/>
  <c r="F237" i="9" s="1"/>
  <c r="B237" i="9" s="1"/>
  <c r="E237" i="9"/>
  <c r="M236" i="9"/>
  <c r="L236" i="9"/>
  <c r="F236" i="9"/>
  <c r="B236" i="9" s="1"/>
  <c r="E236" i="9"/>
  <c r="M235" i="9"/>
  <c r="L235" i="9"/>
  <c r="F235" i="9"/>
  <c r="B235" i="9" s="1"/>
  <c r="E235" i="9"/>
  <c r="M234" i="9"/>
  <c r="F234" i="9" s="1"/>
  <c r="B234" i="9" s="1"/>
  <c r="L234" i="9"/>
  <c r="E234" i="9"/>
  <c r="M233" i="9"/>
  <c r="F233" i="9" s="1"/>
  <c r="L233" i="9"/>
  <c r="E233" i="9"/>
  <c r="M232" i="9"/>
  <c r="L232" i="9"/>
  <c r="F232" i="9" s="1"/>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E164" i="9" s="1"/>
  <c r="B164" i="9" s="1"/>
  <c r="F164" i="9"/>
  <c r="H163" i="9"/>
  <c r="E163" i="9" s="1"/>
  <c r="B163" i="9" s="1"/>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H156" i="9"/>
  <c r="G156" i="9"/>
  <c r="E156" i="9" s="1"/>
  <c r="B156" i="9" s="1"/>
  <c r="F156" i="9"/>
  <c r="H155" i="9"/>
  <c r="E155" i="9" s="1"/>
  <c r="B155" i="9" s="1"/>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E145" i="9"/>
  <c r="B145" i="9" s="1"/>
  <c r="H144" i="9"/>
  <c r="G144" i="9"/>
  <c r="E144" i="9" s="1"/>
  <c r="B144" i="9" s="1"/>
  <c r="F144" i="9"/>
  <c r="H143" i="9"/>
  <c r="G143" i="9"/>
  <c r="E143" i="9" s="1"/>
  <c r="F143" i="9"/>
  <c r="B143" i="9"/>
  <c r="H142" i="9"/>
  <c r="G142" i="9"/>
  <c r="F142" i="9"/>
  <c r="E142" i="9"/>
  <c r="B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F135" i="9"/>
  <c r="B135" i="9"/>
  <c r="H134" i="9"/>
  <c r="G134" i="9"/>
  <c r="F134" i="9"/>
  <c r="E134" i="9"/>
  <c r="B134" i="9"/>
  <c r="H133" i="9"/>
  <c r="G133" i="9"/>
  <c r="E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F127" i="9"/>
  <c r="B127" i="9"/>
  <c r="H126" i="9"/>
  <c r="G126" i="9"/>
  <c r="F126" i="9"/>
  <c r="E126" i="9"/>
  <c r="B126" i="9"/>
  <c r="H125" i="9"/>
  <c r="G125" i="9"/>
  <c r="E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c r="H117" i="9"/>
  <c r="G117" i="9"/>
  <c r="E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c r="H109" i="9"/>
  <c r="G109" i="9"/>
  <c r="E109" i="9" s="1"/>
  <c r="F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E92" i="9" s="1"/>
  <c r="B92" i="9" s="1"/>
  <c r="F92" i="9"/>
  <c r="H91" i="9"/>
  <c r="G91" i="9"/>
  <c r="F91" i="9"/>
  <c r="H90" i="9"/>
  <c r="G90" i="9"/>
  <c r="F90" i="9"/>
  <c r="E90" i="9"/>
  <c r="B90" i="9" s="1"/>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F83" i="9"/>
  <c r="H82" i="9"/>
  <c r="G82" i="9"/>
  <c r="F82" i="9"/>
  <c r="E82" i="9"/>
  <c r="B82" i="9" s="1"/>
  <c r="H81" i="9"/>
  <c r="G81" i="9"/>
  <c r="F81" i="9"/>
  <c r="E81" i="9"/>
  <c r="B81" i="9" s="1"/>
  <c r="H80" i="9"/>
  <c r="G80" i="9"/>
  <c r="E80" i="9" s="1"/>
  <c r="B80" i="9" s="1"/>
  <c r="F80" i="9"/>
  <c r="H79" i="9"/>
  <c r="G79" i="9"/>
  <c r="E79" i="9" s="1"/>
  <c r="F79" i="9"/>
  <c r="B79" i="9"/>
  <c r="H78" i="9"/>
  <c r="G78" i="9"/>
  <c r="F78" i="9"/>
  <c r="E78" i="9"/>
  <c r="B78" i="9"/>
  <c r="H77" i="9"/>
  <c r="E77" i="9" s="1"/>
  <c r="G77" i="9"/>
  <c r="F77" i="9"/>
  <c r="H76" i="9"/>
  <c r="G76" i="9"/>
  <c r="F76" i="9"/>
  <c r="E76" i="9"/>
  <c r="B76" i="9" s="1"/>
  <c r="H75" i="9"/>
  <c r="G75" i="9"/>
  <c r="F75" i="9"/>
  <c r="H74" i="9"/>
  <c r="G74" i="9"/>
  <c r="E74" i="9" s="1"/>
  <c r="B74" i="9" s="1"/>
  <c r="F74" i="9"/>
  <c r="H73" i="9"/>
  <c r="G73" i="9"/>
  <c r="F73" i="9"/>
  <c r="E73" i="9"/>
  <c r="B73" i="9"/>
  <c r="H72" i="9"/>
  <c r="G72" i="9"/>
  <c r="E72" i="9" s="1"/>
  <c r="B72" i="9" s="1"/>
  <c r="F72" i="9"/>
  <c r="H71" i="9"/>
  <c r="G71" i="9"/>
  <c r="E71" i="9" s="1"/>
  <c r="B71" i="9" s="1"/>
  <c r="F71" i="9"/>
  <c r="H70" i="9"/>
  <c r="G70" i="9"/>
  <c r="F70" i="9"/>
  <c r="E70" i="9"/>
  <c r="B70" i="9"/>
  <c r="H69" i="9"/>
  <c r="E69" i="9" s="1"/>
  <c r="B69" i="9" s="1"/>
  <c r="G69" i="9"/>
  <c r="F69" i="9"/>
  <c r="H68" i="9"/>
  <c r="G68" i="9"/>
  <c r="F68" i="9"/>
  <c r="E68" i="9"/>
  <c r="B68" i="9" s="1"/>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F62" i="9"/>
  <c r="E62" i="9"/>
  <c r="B62" i="9"/>
  <c r="H61" i="9"/>
  <c r="E61" i="9" s="1"/>
  <c r="B61" i="9" s="1"/>
  <c r="G61" i="9"/>
  <c r="F61" i="9"/>
  <c r="H60" i="9"/>
  <c r="G60" i="9"/>
  <c r="F60" i="9"/>
  <c r="E60" i="9"/>
  <c r="B60" i="9" s="1"/>
  <c r="H59" i="9"/>
  <c r="G59" i="9"/>
  <c r="E59" i="9" s="1"/>
  <c r="B59" i="9" s="1"/>
  <c r="F59" i="9"/>
  <c r="H58" i="9"/>
  <c r="G58" i="9"/>
  <c r="E58" i="9" s="1"/>
  <c r="B58" i="9" s="1"/>
  <c r="F58" i="9"/>
  <c r="H57" i="9"/>
  <c r="G57" i="9"/>
  <c r="F57" i="9"/>
  <c r="E57" i="9"/>
  <c r="B57" i="9"/>
  <c r="H56" i="9"/>
  <c r="G56" i="9"/>
  <c r="E56" i="9" s="1"/>
  <c r="B56" i="9" s="1"/>
  <c r="F56" i="9"/>
  <c r="H55" i="9"/>
  <c r="G55" i="9"/>
  <c r="E55" i="9" s="1"/>
  <c r="F55" i="9"/>
  <c r="B55" i="9"/>
  <c r="H54" i="9"/>
  <c r="G54" i="9"/>
  <c r="F54" i="9"/>
  <c r="E54" i="9"/>
  <c r="B54" i="9"/>
  <c r="H53" i="9"/>
  <c r="E53" i="9" s="1"/>
  <c r="G53" i="9"/>
  <c r="F53" i="9"/>
  <c r="H52" i="9"/>
  <c r="G52" i="9"/>
  <c r="F52" i="9"/>
  <c r="E52" i="9"/>
  <c r="B52" i="9" s="1"/>
  <c r="H51" i="9"/>
  <c r="G51" i="9"/>
  <c r="F51" i="9"/>
  <c r="H50" i="9"/>
  <c r="G50" i="9"/>
  <c r="F50" i="9"/>
  <c r="E50" i="9"/>
  <c r="B50" i="9" s="1"/>
  <c r="H49" i="9"/>
  <c r="G49" i="9"/>
  <c r="F49" i="9"/>
  <c r="E49" i="9"/>
  <c r="B49" i="9"/>
  <c r="H48" i="9"/>
  <c r="G48" i="9"/>
  <c r="E48" i="9" s="1"/>
  <c r="B48" i="9" s="1"/>
  <c r="F48" i="9"/>
  <c r="H47" i="9"/>
  <c r="G47" i="9"/>
  <c r="E47" i="9" s="1"/>
  <c r="B47" i="9" s="1"/>
  <c r="F47" i="9"/>
  <c r="H46" i="9"/>
  <c r="G46" i="9"/>
  <c r="F46" i="9"/>
  <c r="E46" i="9"/>
  <c r="B46" i="9"/>
  <c r="H45" i="9"/>
  <c r="E45" i="9" s="1"/>
  <c r="B45" i="9" s="1"/>
  <c r="G45" i="9"/>
  <c r="F45" i="9"/>
  <c r="H44" i="9"/>
  <c r="G44" i="9"/>
  <c r="F44" i="9"/>
  <c r="E44" i="9"/>
  <c r="B44" i="9" s="1"/>
  <c r="H43" i="9"/>
  <c r="G43" i="9"/>
  <c r="E43" i="9" s="1"/>
  <c r="B43" i="9" s="1"/>
  <c r="F43" i="9"/>
  <c r="H42" i="9"/>
  <c r="G42" i="9"/>
  <c r="E42" i="9" s="1"/>
  <c r="B42" i="9" s="1"/>
  <c r="F42" i="9"/>
  <c r="H41" i="9"/>
  <c r="G41" i="9"/>
  <c r="F41" i="9"/>
  <c r="E41" i="9"/>
  <c r="B41" i="9"/>
  <c r="H40" i="9"/>
  <c r="G40" i="9"/>
  <c r="E40" i="9" s="1"/>
  <c r="B40" i="9" s="1"/>
  <c r="F40" i="9"/>
  <c r="H39" i="9"/>
  <c r="G39" i="9"/>
  <c r="E39" i="9" s="1"/>
  <c r="B39" i="9" s="1"/>
  <c r="F39" i="9"/>
  <c r="H38" i="9"/>
  <c r="G38" i="9"/>
  <c r="F38" i="9"/>
  <c r="E38" i="9"/>
  <c r="B38" i="9"/>
  <c r="H37" i="9"/>
  <c r="E37" i="9" s="1"/>
  <c r="B37" i="9" s="1"/>
  <c r="G37" i="9"/>
  <c r="F37" i="9"/>
  <c r="H36" i="9"/>
  <c r="G36" i="9"/>
  <c r="F36" i="9"/>
  <c r="E36" i="9"/>
  <c r="B36" i="9" s="1"/>
  <c r="H35" i="9"/>
  <c r="G35" i="9"/>
  <c r="F35" i="9"/>
  <c r="H34" i="9"/>
  <c r="G34" i="9"/>
  <c r="E34" i="9" s="1"/>
  <c r="B34" i="9" s="1"/>
  <c r="F34" i="9"/>
  <c r="H33" i="9"/>
  <c r="G33" i="9"/>
  <c r="F33" i="9"/>
  <c r="E33" i="9"/>
  <c r="B33" i="9" s="1"/>
  <c r="H32" i="9"/>
  <c r="G32" i="9"/>
  <c r="E32" i="9" s="1"/>
  <c r="B32" i="9" s="1"/>
  <c r="F32" i="9"/>
  <c r="H31" i="9"/>
  <c r="G31" i="9"/>
  <c r="E31" i="9" s="1"/>
  <c r="F31" i="9"/>
  <c r="B31" i="9"/>
  <c r="H30" i="9"/>
  <c r="G30" i="9"/>
  <c r="F30" i="9"/>
  <c r="E30" i="9"/>
  <c r="B30" i="9"/>
  <c r="H29" i="9"/>
  <c r="G29" i="9"/>
  <c r="F29" i="9"/>
  <c r="H28" i="9"/>
  <c r="G28" i="9"/>
  <c r="F28" i="9"/>
  <c r="E28" i="9"/>
  <c r="H27" i="9"/>
  <c r="E27" i="9" s="1"/>
  <c r="B27" i="9" s="1"/>
  <c r="G27" i="9"/>
  <c r="F27" i="9"/>
  <c r="H26" i="9"/>
  <c r="E26" i="9" s="1"/>
  <c r="B26" i="9" s="1"/>
  <c r="G26" i="9"/>
  <c r="F26" i="9"/>
  <c r="H25" i="9"/>
  <c r="G25" i="9"/>
  <c r="F25" i="9"/>
  <c r="E25" i="9"/>
  <c r="B25" i="9"/>
  <c r="H24" i="9"/>
  <c r="G24" i="9"/>
  <c r="E24" i="9" s="1"/>
  <c r="B24" i="9" s="1"/>
  <c r="F24" i="9"/>
  <c r="F4" i="9"/>
  <c r="O3" i="9"/>
  <c r="G296" i="9" s="1"/>
  <c r="E296" i="9" s="1"/>
  <c r="B296" i="9" s="1"/>
  <c r="L3" i="9"/>
  <c r="I3" i="9"/>
  <c r="G204" i="9" s="1"/>
  <c r="E204" i="9" s="1"/>
  <c r="B204" i="9" s="1"/>
  <c r="H3" i="9"/>
  <c r="G3" i="9"/>
  <c r="G194" i="9" l="1"/>
  <c r="E194" i="9" s="1"/>
  <c r="B194" i="9" s="1"/>
  <c r="H1682" i="1"/>
  <c r="H1681" i="1"/>
  <c r="G1680" i="1"/>
  <c r="H1655" i="1"/>
  <c r="B133" i="9"/>
  <c r="G182" i="9"/>
  <c r="E182" i="9" s="1"/>
  <c r="B182" i="9" s="1"/>
  <c r="G198" i="9"/>
  <c r="E198" i="9" s="1"/>
  <c r="B198" i="9" s="1"/>
  <c r="B233" i="9"/>
  <c r="H725" i="1"/>
  <c r="G725" i="1"/>
  <c r="H735" i="1"/>
  <c r="G735" i="1"/>
  <c r="H991" i="1"/>
  <c r="G991" i="1"/>
  <c r="H1030" i="1"/>
  <c r="G1030" i="1"/>
  <c r="E51" i="9"/>
  <c r="B51" i="9" s="1"/>
  <c r="B53" i="9"/>
  <c r="E91" i="9"/>
  <c r="B91" i="9" s="1"/>
  <c r="B109" i="9"/>
  <c r="B173" i="9"/>
  <c r="G188" i="9"/>
  <c r="E188" i="9" s="1"/>
  <c r="B188" i="9" s="1"/>
  <c r="H308" i="9"/>
  <c r="G308" i="9"/>
  <c r="G301" i="9"/>
  <c r="E301" i="9" s="1"/>
  <c r="B301" i="9" s="1"/>
  <c r="H309" i="9"/>
  <c r="G180" i="9"/>
  <c r="G309" i="9"/>
  <c r="E309" i="9" s="1"/>
  <c r="B309" i="9" s="1"/>
  <c r="G178" i="9"/>
  <c r="E178" i="9" s="1"/>
  <c r="B178" i="9" s="1"/>
  <c r="G176" i="9"/>
  <c r="E176" i="9" s="1"/>
  <c r="B176" i="9" s="1"/>
  <c r="G174" i="9"/>
  <c r="E174" i="9" s="1"/>
  <c r="B174"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G302" i="9"/>
  <c r="E302" i="9" s="1"/>
  <c r="B302"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I10" i="9"/>
  <c r="E29" i="9"/>
  <c r="B29" i="9" s="1"/>
  <c r="E35" i="9"/>
  <c r="B35" i="9" s="1"/>
  <c r="E107" i="9"/>
  <c r="B107" i="9" s="1"/>
  <c r="B125" i="9"/>
  <c r="G184" i="9"/>
  <c r="E184" i="9" s="1"/>
  <c r="B184" i="9" s="1"/>
  <c r="G200" i="9"/>
  <c r="E200" i="9" s="1"/>
  <c r="B200" i="9" s="1"/>
  <c r="B241" i="9"/>
  <c r="B257" i="9"/>
  <c r="E83" i="9"/>
  <c r="B83" i="9" s="1"/>
  <c r="G190" i="9"/>
  <c r="E190" i="9" s="1"/>
  <c r="B190" i="9" s="1"/>
  <c r="G206" i="9"/>
  <c r="E206" i="9" s="1"/>
  <c r="B206" i="9" s="1"/>
  <c r="B255" i="9"/>
  <c r="G504" i="1"/>
  <c r="H504" i="1"/>
  <c r="H180" i="9"/>
  <c r="G196" i="9"/>
  <c r="E196" i="9" s="1"/>
  <c r="B196" i="9" s="1"/>
  <c r="H47" i="1"/>
  <c r="G47" i="1"/>
  <c r="G96" i="1"/>
  <c r="H96" i="1"/>
  <c r="G184" i="1"/>
  <c r="H184" i="1"/>
  <c r="H225" i="1"/>
  <c r="G225" i="1"/>
  <c r="B28" i="9"/>
  <c r="E75" i="9"/>
  <c r="B75" i="9" s="1"/>
  <c r="B77" i="9"/>
  <c r="E99" i="9"/>
  <c r="B99" i="9" s="1"/>
  <c r="B117" i="9"/>
  <c r="G186" i="9"/>
  <c r="E186" i="9" s="1"/>
  <c r="B186" i="9" s="1"/>
  <c r="G202" i="9"/>
  <c r="E202" i="9" s="1"/>
  <c r="B202" i="9" s="1"/>
  <c r="G192" i="9"/>
  <c r="E192" i="9" s="1"/>
  <c r="B192" i="9" s="1"/>
  <c r="H15" i="1"/>
  <c r="G15" i="1"/>
  <c r="H31" i="1"/>
  <c r="G31" i="1"/>
  <c r="B277" i="9"/>
  <c r="B290" i="9"/>
  <c r="B325" i="9"/>
  <c r="H9" i="1"/>
  <c r="G9" i="1"/>
  <c r="H25" i="1"/>
  <c r="G25" i="1"/>
  <c r="H41" i="1"/>
  <c r="G41" i="1"/>
  <c r="G324" i="1"/>
  <c r="H324" i="1"/>
  <c r="H677" i="1"/>
  <c r="G677" i="1"/>
  <c r="B273" i="9"/>
  <c r="F275" i="9"/>
  <c r="B275" i="9" s="1"/>
  <c r="B330" i="9"/>
  <c r="H19" i="1"/>
  <c r="G19" i="1"/>
  <c r="H35" i="1"/>
  <c r="G35" i="1"/>
  <c r="H51" i="1"/>
  <c r="G51" i="1"/>
  <c r="G60" i="1"/>
  <c r="H60" i="1"/>
  <c r="G74" i="1"/>
  <c r="H74" i="1"/>
  <c r="H81" i="1"/>
  <c r="G81" i="1"/>
  <c r="G104" i="1"/>
  <c r="H104" i="1"/>
  <c r="G162" i="1"/>
  <c r="H162" i="1"/>
  <c r="G181" i="1"/>
  <c r="H181" i="1"/>
  <c r="B282" i="9"/>
  <c r="B288" i="9"/>
  <c r="E315" i="9"/>
  <c r="B315" i="9" s="1"/>
  <c r="H13" i="1"/>
  <c r="G13" i="1"/>
  <c r="H29" i="1"/>
  <c r="G29" i="1"/>
  <c r="H67" i="1"/>
  <c r="G67" i="1"/>
  <c r="H91" i="1"/>
  <c r="G91" i="1"/>
  <c r="G114" i="1"/>
  <c r="H114" i="1"/>
  <c r="G244" i="1"/>
  <c r="H244" i="1"/>
  <c r="G258" i="1"/>
  <c r="H258" i="1"/>
  <c r="G560" i="1"/>
  <c r="H560" i="1"/>
  <c r="H7" i="1"/>
  <c r="G7" i="1"/>
  <c r="H23" i="1"/>
  <c r="G23" i="1"/>
  <c r="H39" i="1"/>
  <c r="G39" i="1"/>
  <c r="G203" i="1"/>
  <c r="H203" i="1"/>
  <c r="G460" i="1"/>
  <c r="H460" i="1"/>
  <c r="B274" i="9"/>
  <c r="B280" i="9"/>
  <c r="B291" i="9"/>
  <c r="H17" i="1"/>
  <c r="G17" i="1"/>
  <c r="H33" i="1"/>
  <c r="G33" i="1"/>
  <c r="H49" i="1"/>
  <c r="G49" i="1"/>
  <c r="G101" i="1"/>
  <c r="H101" i="1"/>
  <c r="H173" i="1"/>
  <c r="G173" i="1"/>
  <c r="H11" i="1"/>
  <c r="G11" i="1"/>
  <c r="H27" i="1"/>
  <c r="G27" i="1"/>
  <c r="H43" i="1"/>
  <c r="G43" i="1"/>
  <c r="H109" i="1"/>
  <c r="G109" i="1"/>
  <c r="H159" i="1"/>
  <c r="G159" i="1"/>
  <c r="B264" i="9"/>
  <c r="B272" i="9"/>
  <c r="B283" i="9"/>
  <c r="B285" i="9"/>
  <c r="F298" i="9"/>
  <c r="H5" i="1"/>
  <c r="G5" i="1"/>
  <c r="H21" i="1"/>
  <c r="G21" i="1"/>
  <c r="H37" i="1"/>
  <c r="G37" i="1"/>
  <c r="H53" i="1"/>
  <c r="G53" i="1"/>
  <c r="G62" i="1"/>
  <c r="H62" i="1"/>
  <c r="H69" i="1"/>
  <c r="G69" i="1"/>
  <c r="H119" i="1"/>
  <c r="G119" i="1"/>
  <c r="H127" i="1"/>
  <c r="G127" i="1"/>
  <c r="H143" i="1"/>
  <c r="G143" i="1"/>
  <c r="H239" i="1"/>
  <c r="G239" i="1"/>
  <c r="G286" i="1"/>
  <c r="H286" i="1"/>
  <c r="G206" i="1"/>
  <c r="H206" i="1"/>
  <c r="G228" i="1"/>
  <c r="H228" i="1"/>
  <c r="G336" i="1"/>
  <c r="H336" i="1"/>
  <c r="G384" i="1"/>
  <c r="H384" i="1"/>
  <c r="G440" i="1"/>
  <c r="H440" i="1"/>
  <c r="G574" i="1"/>
  <c r="H574" i="1"/>
  <c r="G614" i="1"/>
  <c r="H614" i="1"/>
  <c r="H652" i="1"/>
  <c r="G652" i="1"/>
  <c r="H660" i="1"/>
  <c r="G660" i="1"/>
  <c r="H668" i="1"/>
  <c r="G668" i="1"/>
  <c r="H687" i="1"/>
  <c r="G687" i="1"/>
  <c r="H815" i="1"/>
  <c r="G815" i="1"/>
  <c r="H861" i="1"/>
  <c r="G861" i="1"/>
  <c r="H874" i="1"/>
  <c r="G874" i="1"/>
  <c r="G94" i="1"/>
  <c r="H94" i="1"/>
  <c r="G112" i="1"/>
  <c r="H112" i="1"/>
  <c r="H135" i="1"/>
  <c r="G135" i="1"/>
  <c r="G190" i="1"/>
  <c r="H190" i="1"/>
  <c r="G362" i="1"/>
  <c r="H362" i="1"/>
  <c r="G394" i="1"/>
  <c r="H394" i="1"/>
  <c r="G458" i="1"/>
  <c r="H458" i="1"/>
  <c r="G502" i="1"/>
  <c r="H502" i="1"/>
  <c r="G558" i="1"/>
  <c r="H558" i="1"/>
  <c r="G632" i="1"/>
  <c r="H632" i="1"/>
  <c r="H767" i="1"/>
  <c r="G767" i="1"/>
  <c r="H982" i="1"/>
  <c r="G982" i="1"/>
  <c r="H1432" i="1"/>
  <c r="G1432" i="1"/>
  <c r="D1489" i="1"/>
  <c r="E89" i="6"/>
  <c r="D1484" i="1" s="1"/>
  <c r="H1685" i="1"/>
  <c r="G1685" i="1"/>
  <c r="G79" i="1"/>
  <c r="H86" i="1"/>
  <c r="G89" i="1"/>
  <c r="G107" i="1"/>
  <c r="H132" i="1"/>
  <c r="H165" i="1"/>
  <c r="H168" i="1"/>
  <c r="G174" i="1"/>
  <c r="H174" i="1"/>
  <c r="H187" i="1"/>
  <c r="G209" i="1"/>
  <c r="H214" i="1"/>
  <c r="G223" i="1"/>
  <c r="H242" i="1"/>
  <c r="G253" i="1"/>
  <c r="H261" i="1"/>
  <c r="H264" i="1"/>
  <c r="G270" i="1"/>
  <c r="H270" i="1"/>
  <c r="G292" i="1"/>
  <c r="H292" i="1"/>
  <c r="H294" i="1"/>
  <c r="G310" i="1"/>
  <c r="H310" i="1"/>
  <c r="H312" i="1"/>
  <c r="G572" i="1"/>
  <c r="H572" i="1"/>
  <c r="G588" i="1"/>
  <c r="H588" i="1"/>
  <c r="H590" i="1"/>
  <c r="H650" i="1"/>
  <c r="G650" i="1"/>
  <c r="H658" i="1"/>
  <c r="G658" i="1"/>
  <c r="H666" i="1"/>
  <c r="G666" i="1"/>
  <c r="H709" i="1"/>
  <c r="G709" i="1"/>
  <c r="H719" i="1"/>
  <c r="G719" i="1"/>
  <c r="H845" i="1"/>
  <c r="G845" i="1"/>
  <c r="H858" i="1"/>
  <c r="G858" i="1"/>
  <c r="H973" i="1"/>
  <c r="G973" i="1"/>
  <c r="H58" i="1"/>
  <c r="G65" i="1"/>
  <c r="H72" i="1"/>
  <c r="G77" i="1"/>
  <c r="H84" i="1"/>
  <c r="H87" i="1"/>
  <c r="G87" i="1"/>
  <c r="G97" i="1"/>
  <c r="G110" i="1"/>
  <c r="H110" i="1"/>
  <c r="H117" i="1"/>
  <c r="H120" i="1"/>
  <c r="G125" i="1"/>
  <c r="G128" i="1"/>
  <c r="H128" i="1"/>
  <c r="H130" i="1"/>
  <c r="H146" i="1"/>
  <c r="G157" i="1"/>
  <c r="H171" i="1"/>
  <c r="G193" i="1"/>
  <c r="G201" i="1"/>
  <c r="G212" i="1"/>
  <c r="H212" i="1"/>
  <c r="G237" i="1"/>
  <c r="H245" i="1"/>
  <c r="H248" i="1"/>
  <c r="G254" i="1"/>
  <c r="H254" i="1"/>
  <c r="H267" i="1"/>
  <c r="G320" i="1"/>
  <c r="H320" i="1"/>
  <c r="G342" i="1"/>
  <c r="H342" i="1"/>
  <c r="H344" i="1"/>
  <c r="H382" i="1"/>
  <c r="G400" i="1"/>
  <c r="H400" i="1"/>
  <c r="H402" i="1"/>
  <c r="G426" i="1"/>
  <c r="H426" i="1"/>
  <c r="H428" i="1"/>
  <c r="G456" i="1"/>
  <c r="H456" i="1"/>
  <c r="H474" i="1"/>
  <c r="G500" i="1"/>
  <c r="H500" i="1"/>
  <c r="G600" i="1"/>
  <c r="H600" i="1"/>
  <c r="H602" i="1"/>
  <c r="G630" i="1"/>
  <c r="H630" i="1"/>
  <c r="H799" i="1"/>
  <c r="G799" i="1"/>
  <c r="H56" i="1"/>
  <c r="G63" i="1"/>
  <c r="G68" i="1"/>
  <c r="H73" i="1"/>
  <c r="G75" i="1"/>
  <c r="G80" i="1"/>
  <c r="H80" i="1"/>
  <c r="H82" i="1"/>
  <c r="G100" i="1"/>
  <c r="G105" i="1"/>
  <c r="G118" i="1"/>
  <c r="G123" i="1"/>
  <c r="G139" i="1"/>
  <c r="G141" i="1"/>
  <c r="H149" i="1"/>
  <c r="H152" i="1"/>
  <c r="G158" i="1"/>
  <c r="H158" i="1"/>
  <c r="H182" i="1"/>
  <c r="G185" i="1"/>
  <c r="G196" i="1"/>
  <c r="H196" i="1"/>
  <c r="H199" i="1"/>
  <c r="G207" i="1"/>
  <c r="H229" i="1"/>
  <c r="H232" i="1"/>
  <c r="G238" i="1"/>
  <c r="H238" i="1"/>
  <c r="G246" i="1"/>
  <c r="H251" i="1"/>
  <c r="G273" i="1"/>
  <c r="H280" i="1"/>
  <c r="G368" i="1"/>
  <c r="H368" i="1"/>
  <c r="H370" i="1"/>
  <c r="G518" i="1"/>
  <c r="H518" i="1"/>
  <c r="H520" i="1"/>
  <c r="G544" i="1"/>
  <c r="H544" i="1"/>
  <c r="H546" i="1"/>
  <c r="G586" i="1"/>
  <c r="H586" i="1"/>
  <c r="H751" i="1"/>
  <c r="G751" i="1"/>
  <c r="H1035" i="1"/>
  <c r="G1035" i="1"/>
  <c r="H1044" i="1"/>
  <c r="G1044" i="1"/>
  <c r="H1193" i="1"/>
  <c r="G1193" i="1"/>
  <c r="H103" i="1"/>
  <c r="G103" i="1"/>
  <c r="G126" i="1"/>
  <c r="H126" i="1"/>
  <c r="G142" i="1"/>
  <c r="H142" i="1"/>
  <c r="G180" i="1"/>
  <c r="H180" i="1"/>
  <c r="H235" i="1"/>
  <c r="H262" i="1"/>
  <c r="G265" i="1"/>
  <c r="G276" i="1"/>
  <c r="H276" i="1"/>
  <c r="G352" i="1"/>
  <c r="H352" i="1"/>
  <c r="G378" i="1"/>
  <c r="H378" i="1"/>
  <c r="G398" i="1"/>
  <c r="H398" i="1"/>
  <c r="G598" i="1"/>
  <c r="H598" i="1"/>
  <c r="H693" i="1"/>
  <c r="G693" i="1"/>
  <c r="H703" i="1"/>
  <c r="G703" i="1"/>
  <c r="H1021" i="1"/>
  <c r="G1021" i="1"/>
  <c r="G64" i="1"/>
  <c r="H68" i="1"/>
  <c r="G71" i="1"/>
  <c r="G73" i="1"/>
  <c r="H100" i="1"/>
  <c r="G116" i="1"/>
  <c r="H118" i="1"/>
  <c r="G134" i="1"/>
  <c r="H139" i="1"/>
  <c r="G164" i="1"/>
  <c r="H164" i="1"/>
  <c r="H167" i="1"/>
  <c r="H189" i="1"/>
  <c r="G200" i="1"/>
  <c r="H210" i="1"/>
  <c r="G222" i="1"/>
  <c r="H222" i="1"/>
  <c r="H246" i="1"/>
  <c r="G249" i="1"/>
  <c r="G260" i="1"/>
  <c r="H260" i="1"/>
  <c r="H263" i="1"/>
  <c r="G298" i="1"/>
  <c r="H298" i="1"/>
  <c r="G326" i="1"/>
  <c r="H326" i="1"/>
  <c r="G442" i="1"/>
  <c r="H442" i="1"/>
  <c r="H444" i="1"/>
  <c r="G472" i="1"/>
  <c r="H472" i="1"/>
  <c r="G486" i="1"/>
  <c r="H486" i="1"/>
  <c r="H488" i="1"/>
  <c r="G516" i="1"/>
  <c r="H516" i="1"/>
  <c r="G542" i="1"/>
  <c r="H542" i="1"/>
  <c r="G616" i="1"/>
  <c r="H616" i="1"/>
  <c r="H618" i="1"/>
  <c r="H783" i="1"/>
  <c r="G783" i="1"/>
  <c r="H741" i="1"/>
  <c r="G741" i="1"/>
  <c r="H757" i="1"/>
  <c r="G757" i="1"/>
  <c r="H773" i="1"/>
  <c r="G773" i="1"/>
  <c r="H789" i="1"/>
  <c r="G789" i="1"/>
  <c r="H805" i="1"/>
  <c r="G805" i="1"/>
  <c r="H821" i="1"/>
  <c r="G821" i="1"/>
  <c r="H834" i="1"/>
  <c r="G834" i="1"/>
  <c r="H885" i="1"/>
  <c r="G885" i="1"/>
  <c r="H898" i="1"/>
  <c r="G898" i="1"/>
  <c r="H1039" i="1"/>
  <c r="G1039" i="1"/>
  <c r="C1538" i="1"/>
  <c r="G144" i="1"/>
  <c r="G176" i="1"/>
  <c r="G192" i="1"/>
  <c r="G208" i="1"/>
  <c r="G224" i="1"/>
  <c r="G240" i="1"/>
  <c r="G256" i="1"/>
  <c r="H675" i="1"/>
  <c r="G675" i="1"/>
  <c r="H690" i="1"/>
  <c r="G690" i="1"/>
  <c r="H706" i="1"/>
  <c r="G706" i="1"/>
  <c r="H722" i="1"/>
  <c r="G722" i="1"/>
  <c r="H738" i="1"/>
  <c r="G738" i="1"/>
  <c r="H754" i="1"/>
  <c r="G754" i="1"/>
  <c r="H770" i="1"/>
  <c r="G770" i="1"/>
  <c r="H786" i="1"/>
  <c r="G786" i="1"/>
  <c r="H802" i="1"/>
  <c r="G802" i="1"/>
  <c r="H818" i="1"/>
  <c r="G818" i="1"/>
  <c r="H869" i="1"/>
  <c r="G869" i="1"/>
  <c r="H882" i="1"/>
  <c r="G882" i="1"/>
  <c r="H977" i="1"/>
  <c r="G977" i="1"/>
  <c r="H1005" i="1"/>
  <c r="G1005" i="1"/>
  <c r="H1196" i="1"/>
  <c r="G1196" i="1"/>
  <c r="H1207" i="1"/>
  <c r="G1207" i="1"/>
  <c r="H1387" i="1"/>
  <c r="G1387" i="1"/>
  <c r="H1390" i="1"/>
  <c r="G1390" i="1"/>
  <c r="H648" i="1"/>
  <c r="G648" i="1"/>
  <c r="H656" i="1"/>
  <c r="G656" i="1"/>
  <c r="H664" i="1"/>
  <c r="G664" i="1"/>
  <c r="H829" i="1"/>
  <c r="G829" i="1"/>
  <c r="H842" i="1"/>
  <c r="G842" i="1"/>
  <c r="H893" i="1"/>
  <c r="G893" i="1"/>
  <c r="H906" i="1"/>
  <c r="G906" i="1"/>
  <c r="H914" i="1"/>
  <c r="G914" i="1"/>
  <c r="H922" i="1"/>
  <c r="G922" i="1"/>
  <c r="H930" i="1"/>
  <c r="G930" i="1"/>
  <c r="H938" i="1"/>
  <c r="G938" i="1"/>
  <c r="H946" i="1"/>
  <c r="G946" i="1"/>
  <c r="H954" i="1"/>
  <c r="G954" i="1"/>
  <c r="H962" i="1"/>
  <c r="G962" i="1"/>
  <c r="H1009" i="1"/>
  <c r="G1009" i="1"/>
  <c r="H1131" i="1"/>
  <c r="G1131" i="1"/>
  <c r="H1140" i="1"/>
  <c r="G1140" i="1"/>
  <c r="H1263" i="1"/>
  <c r="G1263" i="1"/>
  <c r="H1276" i="1"/>
  <c r="G1276" i="1"/>
  <c r="H1301" i="1"/>
  <c r="G1301" i="1"/>
  <c r="H1314" i="1"/>
  <c r="G1314" i="1"/>
  <c r="H1384" i="1"/>
  <c r="G1384" i="1"/>
  <c r="G76" i="1"/>
  <c r="G92" i="1"/>
  <c r="G108" i="1"/>
  <c r="G124" i="1"/>
  <c r="G140" i="1"/>
  <c r="H144" i="1"/>
  <c r="G151" i="1"/>
  <c r="G156" i="1"/>
  <c r="G167" i="1"/>
  <c r="G172" i="1"/>
  <c r="H176" i="1"/>
  <c r="G183" i="1"/>
  <c r="G188" i="1"/>
  <c r="H192" i="1"/>
  <c r="G199" i="1"/>
  <c r="G204" i="1"/>
  <c r="H208" i="1"/>
  <c r="G215" i="1"/>
  <c r="G220" i="1"/>
  <c r="H224" i="1"/>
  <c r="G231" i="1"/>
  <c r="G236" i="1"/>
  <c r="H240" i="1"/>
  <c r="G247" i="1"/>
  <c r="G252" i="1"/>
  <c r="H256" i="1"/>
  <c r="G263" i="1"/>
  <c r="G268" i="1"/>
  <c r="H272" i="1"/>
  <c r="H288" i="1"/>
  <c r="H306" i="1"/>
  <c r="H322" i="1"/>
  <c r="H338" i="1"/>
  <c r="H354" i="1"/>
  <c r="H364" i="1"/>
  <c r="H380" i="1"/>
  <c r="H396" i="1"/>
  <c r="H438" i="1"/>
  <c r="H454" i="1"/>
  <c r="H470" i="1"/>
  <c r="H484" i="1"/>
  <c r="H498" i="1"/>
  <c r="H514" i="1"/>
  <c r="H540" i="1"/>
  <c r="H556" i="1"/>
  <c r="H570" i="1"/>
  <c r="H584" i="1"/>
  <c r="H596" i="1"/>
  <c r="H612" i="1"/>
  <c r="H628" i="1"/>
  <c r="H685" i="1"/>
  <c r="G685" i="1"/>
  <c r="H701" i="1"/>
  <c r="G701" i="1"/>
  <c r="H717" i="1"/>
  <c r="G717" i="1"/>
  <c r="H733" i="1"/>
  <c r="G733" i="1"/>
  <c r="H749" i="1"/>
  <c r="G749" i="1"/>
  <c r="H765" i="1"/>
  <c r="G765" i="1"/>
  <c r="H781" i="1"/>
  <c r="G781" i="1"/>
  <c r="H797" i="1"/>
  <c r="G797" i="1"/>
  <c r="H813" i="1"/>
  <c r="G813" i="1"/>
  <c r="G839" i="1"/>
  <c r="H853" i="1"/>
  <c r="G853" i="1"/>
  <c r="H866" i="1"/>
  <c r="G866" i="1"/>
  <c r="H968" i="1"/>
  <c r="G968" i="1"/>
  <c r="G90" i="1"/>
  <c r="G106" i="1"/>
  <c r="G122" i="1"/>
  <c r="G138" i="1"/>
  <c r="G154" i="1"/>
  <c r="G170" i="1"/>
  <c r="G186" i="1"/>
  <c r="G202" i="1"/>
  <c r="G218" i="1"/>
  <c r="G234" i="1"/>
  <c r="G250" i="1"/>
  <c r="G266" i="1"/>
  <c r="H410" i="1"/>
  <c r="H436" i="1"/>
  <c r="H452" i="1"/>
  <c r="H468" i="1"/>
  <c r="H482" i="1"/>
  <c r="H496" i="1"/>
  <c r="H512" i="1"/>
  <c r="H528" i="1"/>
  <c r="H538" i="1"/>
  <c r="H554" i="1"/>
  <c r="H568" i="1"/>
  <c r="H582" i="1"/>
  <c r="H594" i="1"/>
  <c r="H610" i="1"/>
  <c r="H626" i="1"/>
  <c r="H636" i="1"/>
  <c r="H654" i="1"/>
  <c r="G654" i="1"/>
  <c r="H662" i="1"/>
  <c r="G662" i="1"/>
  <c r="H673" i="1"/>
  <c r="G673" i="1"/>
  <c r="H826" i="1"/>
  <c r="G826" i="1"/>
  <c r="H877" i="1"/>
  <c r="G877" i="1"/>
  <c r="H890" i="1"/>
  <c r="G890" i="1"/>
  <c r="H1000" i="1"/>
  <c r="G1000" i="1"/>
  <c r="H1122" i="1"/>
  <c r="G1122" i="1"/>
  <c r="H376" i="1"/>
  <c r="H392" i="1"/>
  <c r="H408" i="1"/>
  <c r="H422" i="1"/>
  <c r="H434" i="1"/>
  <c r="H450" i="1"/>
  <c r="H466" i="1"/>
  <c r="H480" i="1"/>
  <c r="H494" i="1"/>
  <c r="H510" i="1"/>
  <c r="H526" i="1"/>
  <c r="H536" i="1"/>
  <c r="H552" i="1"/>
  <c r="H566" i="1"/>
  <c r="H580" i="1"/>
  <c r="H592" i="1"/>
  <c r="H608" i="1"/>
  <c r="H624" i="1"/>
  <c r="H646" i="1"/>
  <c r="H682" i="1"/>
  <c r="G682" i="1"/>
  <c r="H698" i="1"/>
  <c r="G698" i="1"/>
  <c r="H714" i="1"/>
  <c r="G714" i="1"/>
  <c r="H730" i="1"/>
  <c r="G730" i="1"/>
  <c r="H746" i="1"/>
  <c r="G746" i="1"/>
  <c r="H762" i="1"/>
  <c r="G762" i="1"/>
  <c r="H778" i="1"/>
  <c r="G778" i="1"/>
  <c r="H794" i="1"/>
  <c r="G794" i="1"/>
  <c r="H810" i="1"/>
  <c r="G810" i="1"/>
  <c r="H837" i="1"/>
  <c r="G837" i="1"/>
  <c r="H850" i="1"/>
  <c r="G850" i="1"/>
  <c r="H901" i="1"/>
  <c r="G901"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1019" i="1"/>
  <c r="G1019" i="1"/>
  <c r="H1078" i="1"/>
  <c r="G1078" i="1"/>
  <c r="H1086" i="1"/>
  <c r="G1086" i="1"/>
  <c r="H1094" i="1"/>
  <c r="G1094" i="1"/>
  <c r="H1102" i="1"/>
  <c r="G1102" i="1"/>
  <c r="H1172" i="1"/>
  <c r="G1172" i="1"/>
  <c r="H1252" i="1"/>
  <c r="G1252" i="1"/>
  <c r="H1287" i="1"/>
  <c r="G1287" i="1"/>
  <c r="H1325" i="1"/>
  <c r="G1325" i="1"/>
  <c r="H1338" i="1"/>
  <c r="G1338" i="1"/>
  <c r="H1346" i="1"/>
  <c r="G1346" i="1"/>
  <c r="H1354" i="1"/>
  <c r="G1354" i="1"/>
  <c r="H1362" i="1"/>
  <c r="G1362" i="1"/>
  <c r="H1370" i="1"/>
  <c r="G1370" i="1"/>
  <c r="H1378" i="1"/>
  <c r="G1378" i="1"/>
  <c r="H989" i="1"/>
  <c r="G989" i="1"/>
  <c r="H1016" i="1"/>
  <c r="H1028" i="1"/>
  <c r="G1028" i="1"/>
  <c r="H1117" i="1"/>
  <c r="G1117" i="1"/>
  <c r="G671" i="1"/>
  <c r="H676" i="1"/>
  <c r="G683" i="1"/>
  <c r="H686" i="1"/>
  <c r="G686" i="1"/>
  <c r="G691" i="1"/>
  <c r="H694" i="1"/>
  <c r="G694" i="1"/>
  <c r="G699" i="1"/>
  <c r="H702" i="1"/>
  <c r="G702" i="1"/>
  <c r="G707" i="1"/>
  <c r="H710" i="1"/>
  <c r="G710" i="1"/>
  <c r="G715" i="1"/>
  <c r="H718" i="1"/>
  <c r="G718" i="1"/>
  <c r="G723" i="1"/>
  <c r="H726" i="1"/>
  <c r="G726" i="1"/>
  <c r="G731" i="1"/>
  <c r="H734" i="1"/>
  <c r="G734" i="1"/>
  <c r="G739" i="1"/>
  <c r="H742" i="1"/>
  <c r="G742" i="1"/>
  <c r="G747"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14" i="1"/>
  <c r="G819" i="1"/>
  <c r="H822" i="1"/>
  <c r="G822" i="1"/>
  <c r="G827" i="1"/>
  <c r="H830" i="1"/>
  <c r="G830" i="1"/>
  <c r="G835" i="1"/>
  <c r="H838" i="1"/>
  <c r="G838" i="1"/>
  <c r="G843" i="1"/>
  <c r="H846" i="1"/>
  <c r="G846" i="1"/>
  <c r="G851" i="1"/>
  <c r="H854" i="1"/>
  <c r="G854" i="1"/>
  <c r="G859" i="1"/>
  <c r="H862" i="1"/>
  <c r="G862" i="1"/>
  <c r="G867" i="1"/>
  <c r="H870" i="1"/>
  <c r="G870" i="1"/>
  <c r="G875" i="1"/>
  <c r="H878" i="1"/>
  <c r="G878" i="1"/>
  <c r="G883" i="1"/>
  <c r="H886" i="1"/>
  <c r="G886" i="1"/>
  <c r="G891" i="1"/>
  <c r="H894" i="1"/>
  <c r="G894" i="1"/>
  <c r="G899" i="1"/>
  <c r="H902" i="1"/>
  <c r="G902" i="1"/>
  <c r="H910" i="1"/>
  <c r="G910" i="1"/>
  <c r="H918" i="1"/>
  <c r="G918" i="1"/>
  <c r="H926" i="1"/>
  <c r="G926" i="1"/>
  <c r="H934" i="1"/>
  <c r="G934" i="1"/>
  <c r="H942" i="1"/>
  <c r="G942" i="1"/>
  <c r="H950" i="1"/>
  <c r="G950" i="1"/>
  <c r="H958" i="1"/>
  <c r="G958" i="1"/>
  <c r="H966" i="1"/>
  <c r="G966" i="1"/>
  <c r="H975" i="1"/>
  <c r="G975" i="1"/>
  <c r="G986" i="1"/>
  <c r="G995" i="1"/>
  <c r="H998" i="1"/>
  <c r="G998" i="1"/>
  <c r="H1007" i="1"/>
  <c r="G1007" i="1"/>
  <c r="H1037" i="1"/>
  <c r="G1037" i="1"/>
  <c r="H1076" i="1"/>
  <c r="G1076" i="1"/>
  <c r="H1084" i="1"/>
  <c r="G1084" i="1"/>
  <c r="H1092" i="1"/>
  <c r="G1092" i="1"/>
  <c r="H1100" i="1"/>
  <c r="G1100" i="1"/>
  <c r="H1108" i="1"/>
  <c r="G1108" i="1"/>
  <c r="H1228" i="1"/>
  <c r="G1228" i="1"/>
  <c r="H1239" i="1"/>
  <c r="G1239" i="1"/>
  <c r="H674" i="1"/>
  <c r="G678" i="1"/>
  <c r="H984" i="1"/>
  <c r="G984" i="1"/>
  <c r="H1054" i="1"/>
  <c r="G1054" i="1"/>
  <c r="H1062" i="1"/>
  <c r="G1062" i="1"/>
  <c r="H1070" i="1"/>
  <c r="G1070" i="1"/>
  <c r="H1161" i="1"/>
  <c r="G1161" i="1"/>
  <c r="H1167" i="1"/>
  <c r="G1167" i="1"/>
  <c r="H1438" i="1"/>
  <c r="G1438" i="1"/>
  <c r="H672"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0" i="1"/>
  <c r="G993" i="1"/>
  <c r="H1002" i="1"/>
  <c r="H1014" i="1"/>
  <c r="G1014" i="1"/>
  <c r="H1032" i="1"/>
  <c r="H1046" i="1"/>
  <c r="G1046" i="1"/>
  <c r="H1149" i="1"/>
  <c r="G1149" i="1"/>
  <c r="H1158" i="1"/>
  <c r="G1158" i="1"/>
  <c r="H1212" i="1"/>
  <c r="G1212" i="1"/>
  <c r="H1223" i="1"/>
  <c r="G1223" i="1"/>
  <c r="H1435" i="1"/>
  <c r="G1435" i="1"/>
  <c r="G1479" i="1"/>
  <c r="H1479" i="1"/>
  <c r="H1052" i="1"/>
  <c r="G1052" i="1"/>
  <c r="H1060" i="1"/>
  <c r="G1060" i="1"/>
  <c r="H1068" i="1"/>
  <c r="G1068" i="1"/>
  <c r="H1126" i="1"/>
  <c r="H1129" i="1"/>
  <c r="G1129" i="1"/>
  <c r="H1170" i="1"/>
  <c r="G1170" i="1"/>
  <c r="H1191" i="1"/>
  <c r="G1191" i="1"/>
  <c r="H1236" i="1"/>
  <c r="G1236" i="1"/>
  <c r="H1260" i="1"/>
  <c r="G1260" i="1"/>
  <c r="H1082" i="1"/>
  <c r="G1082" i="1"/>
  <c r="H1090" i="1"/>
  <c r="G1090" i="1"/>
  <c r="H1098" i="1"/>
  <c r="G1098" i="1"/>
  <c r="H1106" i="1"/>
  <c r="G1106" i="1"/>
  <c r="H1115" i="1"/>
  <c r="G1115" i="1"/>
  <c r="H1138" i="1"/>
  <c r="G1138" i="1"/>
  <c r="H1147" i="1"/>
  <c r="G1147" i="1"/>
  <c r="G1217" i="1"/>
  <c r="H1220" i="1"/>
  <c r="G1220" i="1"/>
  <c r="H1247" i="1"/>
  <c r="G1247" i="1"/>
  <c r="H1271" i="1"/>
  <c r="G1271" i="1"/>
  <c r="H1284" i="1"/>
  <c r="G1284" i="1"/>
  <c r="H1309" i="1"/>
  <c r="G1309" i="1"/>
  <c r="H1322" i="1"/>
  <c r="G1322" i="1"/>
  <c r="H1422" i="1"/>
  <c r="G1422" i="1"/>
  <c r="F497" i="4"/>
  <c r="D491" i="4"/>
  <c r="H976" i="1"/>
  <c r="G980" i="1"/>
  <c r="H992" i="1"/>
  <c r="G996" i="1"/>
  <c r="H1008" i="1"/>
  <c r="H1022" i="1"/>
  <c r="G1026" i="1"/>
  <c r="H1038" i="1"/>
  <c r="G1042" i="1"/>
  <c r="H1050" i="1"/>
  <c r="G1050" i="1"/>
  <c r="H1058" i="1"/>
  <c r="G1058" i="1"/>
  <c r="H1066" i="1"/>
  <c r="G1066" i="1"/>
  <c r="G1126" i="1"/>
  <c r="H1133" i="1"/>
  <c r="H1156" i="1"/>
  <c r="G1156" i="1"/>
  <c r="H1188" i="1"/>
  <c r="G1188" i="1"/>
  <c r="H1204" i="1"/>
  <c r="G1204" i="1"/>
  <c r="H1295" i="1"/>
  <c r="G1295" i="1"/>
  <c r="H1333" i="1"/>
  <c r="G1333" i="1"/>
  <c r="H1416" i="1"/>
  <c r="H1419" i="1"/>
  <c r="G1419" i="1"/>
  <c r="H1454" i="1"/>
  <c r="G1454" i="1"/>
  <c r="H1464" i="1"/>
  <c r="G1464" i="1"/>
  <c r="H1474" i="1"/>
  <c r="G1474" i="1"/>
  <c r="F431" i="4"/>
  <c r="H1080" i="1"/>
  <c r="G1080" i="1"/>
  <c r="H1088" i="1"/>
  <c r="G1088" i="1"/>
  <c r="H1096" i="1"/>
  <c r="G1096" i="1"/>
  <c r="H1104" i="1"/>
  <c r="G1104" i="1"/>
  <c r="H1215" i="1"/>
  <c r="G1215" i="1"/>
  <c r="H1231" i="1"/>
  <c r="G1231" i="1"/>
  <c r="H1244" i="1"/>
  <c r="G1244" i="1"/>
  <c r="H1255" i="1"/>
  <c r="G1255" i="1"/>
  <c r="H1268" i="1"/>
  <c r="G1268" i="1"/>
  <c r="H1306" i="1"/>
  <c r="G1306" i="1"/>
  <c r="H1451" i="1"/>
  <c r="G1451" i="1"/>
  <c r="G1461" i="1"/>
  <c r="H972" i="1"/>
  <c r="H988" i="1"/>
  <c r="H1004" i="1"/>
  <c r="H1018" i="1"/>
  <c r="H1034" i="1"/>
  <c r="H1048" i="1"/>
  <c r="G1048" i="1"/>
  <c r="H1056" i="1"/>
  <c r="G1056" i="1"/>
  <c r="H1064" i="1"/>
  <c r="G1064" i="1"/>
  <c r="H1072" i="1"/>
  <c r="G1072" i="1"/>
  <c r="H1110" i="1"/>
  <c r="H1113" i="1"/>
  <c r="G1113" i="1"/>
  <c r="H1142" i="1"/>
  <c r="H1145" i="1"/>
  <c r="G1145" i="1"/>
  <c r="H1154" i="1"/>
  <c r="G1154" i="1"/>
  <c r="H1163" i="1"/>
  <c r="G1163" i="1"/>
  <c r="H1175" i="1"/>
  <c r="G1175" i="1"/>
  <c r="H1183" i="1"/>
  <c r="G1183" i="1"/>
  <c r="H1199" i="1"/>
  <c r="G1199" i="1"/>
  <c r="H1279" i="1"/>
  <c r="G1279" i="1"/>
  <c r="H1292" i="1"/>
  <c r="G1292" i="1"/>
  <c r="H1317" i="1"/>
  <c r="G1317" i="1"/>
  <c r="H1330" i="1"/>
  <c r="G1330" i="1"/>
  <c r="H1400" i="1"/>
  <c r="H1403" i="1"/>
  <c r="G1403" i="1"/>
  <c r="H1406" i="1"/>
  <c r="G1406" i="1"/>
  <c r="H1178" i="1"/>
  <c r="G1178" i="1"/>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4" i="1"/>
  <c r="G1304" i="1"/>
  <c r="H1312" i="1"/>
  <c r="G1312" i="1"/>
  <c r="H1320" i="1"/>
  <c r="G1320" i="1"/>
  <c r="H1328" i="1"/>
  <c r="G1328" i="1"/>
  <c r="H1336" i="1"/>
  <c r="G1336" i="1"/>
  <c r="H1344" i="1"/>
  <c r="G1344" i="1"/>
  <c r="H1352" i="1"/>
  <c r="G1352" i="1"/>
  <c r="H1360" i="1"/>
  <c r="G1360" i="1"/>
  <c r="H1368" i="1"/>
  <c r="G1368" i="1"/>
  <c r="H1376" i="1"/>
  <c r="G1376" i="1"/>
  <c r="G1471" i="1"/>
  <c r="H1477" i="1"/>
  <c r="G1477" i="1"/>
  <c r="C1658" i="1"/>
  <c r="D51" i="8"/>
  <c r="C1627" i="1" s="1"/>
  <c r="H1118" i="1"/>
  <c r="H1134" i="1"/>
  <c r="H1150" i="1"/>
  <c r="H1166" i="1"/>
  <c r="H1382" i="1"/>
  <c r="G1382" i="1"/>
  <c r="H1395" i="1"/>
  <c r="G1395" i="1"/>
  <c r="H1398" i="1"/>
  <c r="G1398" i="1"/>
  <c r="H1411" i="1"/>
  <c r="G1411" i="1"/>
  <c r="H1414" i="1"/>
  <c r="G1414" i="1"/>
  <c r="H1427" i="1"/>
  <c r="G1427" i="1"/>
  <c r="H1443" i="1"/>
  <c r="G1443" i="1"/>
  <c r="H1446" i="1"/>
  <c r="G1446" i="1"/>
  <c r="H1456" i="1"/>
  <c r="F153" i="4"/>
  <c r="E230" i="4"/>
  <c r="D226" i="1" s="1"/>
  <c r="F237" i="4"/>
  <c r="D309" i="4"/>
  <c r="F310" i="4"/>
  <c r="I24" i="3"/>
  <c r="E175" i="5"/>
  <c r="D1179" i="1" s="1"/>
  <c r="E295" i="5"/>
  <c r="D1299" i="1" s="1"/>
  <c r="G1299" i="1" s="1"/>
  <c r="D1300" i="1"/>
  <c r="H1300" i="1" s="1"/>
  <c r="G1111" i="1"/>
  <c r="G1120" i="1"/>
  <c r="G1127" i="1"/>
  <c r="G1136" i="1"/>
  <c r="G1143" i="1"/>
  <c r="G1159" i="1"/>
  <c r="G1168" i="1"/>
  <c r="G1173" i="1"/>
  <c r="H1176" i="1"/>
  <c r="G1176" i="1"/>
  <c r="H1184" i="1"/>
  <c r="G1184" i="1"/>
  <c r="G1189" i="1"/>
  <c r="H1192" i="1"/>
  <c r="G1192" i="1"/>
  <c r="G1197" i="1"/>
  <c r="H1200" i="1"/>
  <c r="G1200" i="1"/>
  <c r="G1205" i="1"/>
  <c r="H1208" i="1"/>
  <c r="G1208" i="1"/>
  <c r="G1213" i="1"/>
  <c r="H1216" i="1"/>
  <c r="G1216" i="1"/>
  <c r="G1221" i="1"/>
  <c r="H1224" i="1"/>
  <c r="G1224" i="1"/>
  <c r="G1229" i="1"/>
  <c r="H1232" i="1"/>
  <c r="G1232" i="1"/>
  <c r="G1237" i="1"/>
  <c r="H1240" i="1"/>
  <c r="G1240" i="1"/>
  <c r="G1245" i="1"/>
  <c r="H1248" i="1"/>
  <c r="G1248" i="1"/>
  <c r="G1253" i="1"/>
  <c r="H1256" i="1"/>
  <c r="G1256" i="1"/>
  <c r="G1261" i="1"/>
  <c r="H1264" i="1"/>
  <c r="G1264" i="1"/>
  <c r="G1269" i="1"/>
  <c r="H1272" i="1"/>
  <c r="G1272" i="1"/>
  <c r="G1277" i="1"/>
  <c r="H1280" i="1"/>
  <c r="G1280" i="1"/>
  <c r="G1285" i="1"/>
  <c r="H1288" i="1"/>
  <c r="G1288" i="1"/>
  <c r="G1293" i="1"/>
  <c r="H1296" i="1"/>
  <c r="G1296" i="1"/>
  <c r="H1302" i="1"/>
  <c r="G1302" i="1"/>
  <c r="G1307" i="1"/>
  <c r="H1310" i="1"/>
  <c r="G1310" i="1"/>
  <c r="G1315" i="1"/>
  <c r="H1318" i="1"/>
  <c r="G1318" i="1"/>
  <c r="G1323" i="1"/>
  <c r="H1326" i="1"/>
  <c r="G1326" i="1"/>
  <c r="G1331" i="1"/>
  <c r="H1334" i="1"/>
  <c r="G1334" i="1"/>
  <c r="H1342" i="1"/>
  <c r="G1342" i="1"/>
  <c r="H1350" i="1"/>
  <c r="G1350" i="1"/>
  <c r="H1358" i="1"/>
  <c r="G1358" i="1"/>
  <c r="H1366" i="1"/>
  <c r="G1366" i="1"/>
  <c r="H1374" i="1"/>
  <c r="G1374" i="1"/>
  <c r="H1459" i="1"/>
  <c r="G1459" i="1"/>
  <c r="H1471" i="1"/>
  <c r="E49" i="4"/>
  <c r="D45" i="1" s="1"/>
  <c r="D202" i="4"/>
  <c r="F208" i="4"/>
  <c r="D221" i="4"/>
  <c r="E308" i="4"/>
  <c r="F594" i="4"/>
  <c r="D584" i="4"/>
  <c r="D147" i="5"/>
  <c r="F150" i="5"/>
  <c r="H1114" i="1"/>
  <c r="G1118" i="1"/>
  <c r="H1130" i="1"/>
  <c r="G1134" i="1"/>
  <c r="H1146" i="1"/>
  <c r="G1150" i="1"/>
  <c r="H1162" i="1"/>
  <c r="G1166" i="1"/>
  <c r="G1392" i="1"/>
  <c r="G1408" i="1"/>
  <c r="G1424" i="1"/>
  <c r="G1440" i="1"/>
  <c r="G1456" i="1"/>
  <c r="H1469" i="1"/>
  <c r="G1469" i="1"/>
  <c r="F154" i="4"/>
  <c r="H1112" i="1"/>
  <c r="H1128" i="1"/>
  <c r="H1144" i="1"/>
  <c r="H1160" i="1"/>
  <c r="H1174" i="1"/>
  <c r="G1174" i="1"/>
  <c r="H1182" i="1"/>
  <c r="G1182" i="1"/>
  <c r="H1190" i="1"/>
  <c r="G1190" i="1"/>
  <c r="H1198" i="1"/>
  <c r="G1198" i="1"/>
  <c r="H1214" i="1"/>
  <c r="G1214" i="1"/>
  <c r="H1222" i="1"/>
  <c r="G1222" i="1"/>
  <c r="H1230" i="1"/>
  <c r="G1230" i="1"/>
  <c r="H1238" i="1"/>
  <c r="G1238" i="1"/>
  <c r="H1246" i="1"/>
  <c r="G1246" i="1"/>
  <c r="H1262" i="1"/>
  <c r="G1262" i="1"/>
  <c r="H1270" i="1"/>
  <c r="G1270" i="1"/>
  <c r="H1278" i="1"/>
  <c r="G1278" i="1"/>
  <c r="H1286" i="1"/>
  <c r="G1286" i="1"/>
  <c r="H1294" i="1"/>
  <c r="G1294" i="1"/>
  <c r="H1308" i="1"/>
  <c r="G1308" i="1"/>
  <c r="H1316" i="1"/>
  <c r="G1316" i="1"/>
  <c r="H1324" i="1"/>
  <c r="G1324" i="1"/>
  <c r="H1332" i="1"/>
  <c r="G1332" i="1"/>
  <c r="H1340" i="1"/>
  <c r="G1340" i="1"/>
  <c r="H1348" i="1"/>
  <c r="G1348" i="1"/>
  <c r="H1356" i="1"/>
  <c r="G1356" i="1"/>
  <c r="H1364" i="1"/>
  <c r="G1364" i="1"/>
  <c r="H1372" i="1"/>
  <c r="G1372" i="1"/>
  <c r="H1380" i="1"/>
  <c r="G1380" i="1"/>
  <c r="D70" i="5"/>
  <c r="F71" i="5"/>
  <c r="H1385" i="1"/>
  <c r="H1393" i="1"/>
  <c r="H1401" i="1"/>
  <c r="H1409" i="1"/>
  <c r="H1417" i="1"/>
  <c r="H1425" i="1"/>
  <c r="H1433" i="1"/>
  <c r="H1441" i="1"/>
  <c r="H1449" i="1"/>
  <c r="H1457" i="1"/>
  <c r="H1472" i="1"/>
  <c r="G1472" i="1"/>
  <c r="D648" i="4"/>
  <c r="E69" i="5"/>
  <c r="C1525" i="1"/>
  <c r="D129" i="6"/>
  <c r="F130" i="6"/>
  <c r="C1622" i="1"/>
  <c r="G1619" i="1"/>
  <c r="H1619" i="1"/>
  <c r="G1467" i="1"/>
  <c r="H1480" i="1"/>
  <c r="G1480" i="1"/>
  <c r="E221" i="4"/>
  <c r="D217" i="1" s="1"/>
  <c r="E431" i="4"/>
  <c r="D479" i="4"/>
  <c r="F480" i="4"/>
  <c r="D536" i="4"/>
  <c r="F537" i="4"/>
  <c r="D597" i="4"/>
  <c r="D12" i="5"/>
  <c r="F120" i="5"/>
  <c r="D119" i="5"/>
  <c r="H1383" i="1"/>
  <c r="G1385" i="1"/>
  <c r="H1391" i="1"/>
  <c r="G1393" i="1"/>
  <c r="H1399" i="1"/>
  <c r="G1401" i="1"/>
  <c r="H1407" i="1"/>
  <c r="G1409" i="1"/>
  <c r="H1415" i="1"/>
  <c r="G1417" i="1"/>
  <c r="H1423" i="1"/>
  <c r="G1425" i="1"/>
  <c r="H1431" i="1"/>
  <c r="G1433" i="1"/>
  <c r="H1439" i="1"/>
  <c r="G1441" i="1"/>
  <c r="H1447" i="1"/>
  <c r="G1449" i="1"/>
  <c r="H1455" i="1"/>
  <c r="G1457" i="1"/>
  <c r="H1473" i="1"/>
  <c r="D106" i="4"/>
  <c r="F112" i="4"/>
  <c r="D230" i="4"/>
  <c r="F246" i="4"/>
  <c r="E361" i="4"/>
  <c r="I22" i="3"/>
  <c r="D250" i="5"/>
  <c r="F251" i="5"/>
  <c r="G1661" i="1"/>
  <c r="H1661" i="1"/>
  <c r="E7" i="4"/>
  <c r="F64" i="4"/>
  <c r="D49" i="4"/>
  <c r="D164" i="4"/>
  <c r="F165" i="4"/>
  <c r="D202" i="5"/>
  <c r="F203" i="5"/>
  <c r="H1571" i="1"/>
  <c r="G1571" i="1"/>
  <c r="H1389" i="1"/>
  <c r="H1397" i="1"/>
  <c r="H1405" i="1"/>
  <c r="H1413" i="1"/>
  <c r="H1421" i="1"/>
  <c r="H1429" i="1"/>
  <c r="H1437" i="1"/>
  <c r="H1445" i="1"/>
  <c r="H1453" i="1"/>
  <c r="G1463" i="1"/>
  <c r="H1466" i="1"/>
  <c r="F82" i="4"/>
  <c r="E164" i="4"/>
  <c r="D160" i="1" s="1"/>
  <c r="E22" i="7"/>
  <c r="D1555" i="1"/>
  <c r="H1600" i="1"/>
  <c r="G1600" i="1"/>
  <c r="D125" i="4"/>
  <c r="D273" i="4"/>
  <c r="D361" i="4"/>
  <c r="E536" i="4"/>
  <c r="E597" i="4"/>
  <c r="D591" i="1" s="1"/>
  <c r="H1648" i="1"/>
  <c r="G1648" i="1"/>
  <c r="H1592" i="1"/>
  <c r="G1592" i="1"/>
  <c r="G1584" i="1"/>
  <c r="I1578" i="1"/>
  <c r="G1550" i="1"/>
  <c r="H1550" i="1"/>
  <c r="J1550" i="1"/>
  <c r="H1460" i="1"/>
  <c r="H1476" i="1"/>
  <c r="D177" i="5"/>
  <c r="F185" i="5"/>
  <c r="G1580" i="1"/>
  <c r="I1580" i="1" s="1"/>
  <c r="H1580" i="1"/>
  <c r="J1580" i="1"/>
  <c r="H1568" i="1"/>
  <c r="J1568" i="1"/>
  <c r="G1568" i="1"/>
  <c r="G1563" i="1"/>
  <c r="I1563" i="1" s="1"/>
  <c r="H1563" i="1"/>
  <c r="J1563" i="1"/>
  <c r="D7" i="4"/>
  <c r="F5" i="6"/>
  <c r="D141" i="6"/>
  <c r="C1513" i="1"/>
  <c r="F118" i="6"/>
  <c r="G1663" i="1"/>
  <c r="H1663" i="1"/>
  <c r="G1653" i="1"/>
  <c r="H1608" i="1"/>
  <c r="G1608" i="1"/>
  <c r="I1561" i="1"/>
  <c r="E647" i="4"/>
  <c r="D641" i="1" s="1"/>
  <c r="E584" i="4"/>
  <c r="D578" i="1" s="1"/>
  <c r="I27" i="3"/>
  <c r="D35" i="6"/>
  <c r="F36" i="6"/>
  <c r="D1576" i="1"/>
  <c r="G1576" i="1" s="1"/>
  <c r="E38" i="7"/>
  <c r="I36" i="3"/>
  <c r="G1573" i="1"/>
  <c r="I1573" i="1" s="1"/>
  <c r="H1573" i="1"/>
  <c r="J1573" i="1"/>
  <c r="H1468" i="1"/>
  <c r="F8" i="4"/>
  <c r="F23" i="4"/>
  <c r="D321" i="4"/>
  <c r="F374" i="4"/>
  <c r="F426" i="4"/>
  <c r="D571" i="4"/>
  <c r="F255" i="5"/>
  <c r="F6" i="6"/>
  <c r="C1489" i="1"/>
  <c r="F94" i="6"/>
  <c r="C1502" i="1"/>
  <c r="F107" i="6"/>
  <c r="D114" i="6"/>
  <c r="C1555" i="1"/>
  <c r="D22" i="7"/>
  <c r="C1582" i="1"/>
  <c r="D44" i="8"/>
  <c r="G1560" i="1"/>
  <c r="I1560" i="1" s="1"/>
  <c r="H1560" i="1"/>
  <c r="J1560" i="1"/>
  <c r="G1485" i="1"/>
  <c r="H1485" i="1"/>
  <c r="E5" i="7"/>
  <c r="D1538" i="1"/>
  <c r="G1628" i="1"/>
  <c r="H1628" i="1"/>
  <c r="G1668" i="1"/>
  <c r="H1668" i="1"/>
  <c r="G1611" i="1"/>
  <c r="H1611" i="1"/>
  <c r="G1567" i="1"/>
  <c r="I1567" i="1" s="1"/>
  <c r="H1567" i="1"/>
  <c r="J1567" i="1"/>
  <c r="H1562" i="1"/>
  <c r="G1510" i="1"/>
  <c r="H1510" i="1"/>
  <c r="G1539" i="1"/>
  <c r="H1539" i="1"/>
  <c r="G1633" i="1"/>
  <c r="H1633" i="1"/>
  <c r="G1673" i="1"/>
  <c r="H1673" i="1"/>
  <c r="G1603" i="1"/>
  <c r="H1603" i="1"/>
  <c r="G1595" i="1"/>
  <c r="H1595" i="1"/>
  <c r="G1587" i="1"/>
  <c r="H1587" i="1"/>
  <c r="I1547" i="1"/>
  <c r="G1544" i="1"/>
  <c r="I1544" i="1" s="1"/>
  <c r="H1544" i="1"/>
  <c r="F90" i="6"/>
  <c r="E114" i="6"/>
  <c r="D1510" i="1"/>
  <c r="G1601" i="1"/>
  <c r="H1601" i="1"/>
  <c r="G1638" i="1"/>
  <c r="H1638" i="1"/>
  <c r="G1667" i="1"/>
  <c r="H1667" i="1"/>
  <c r="G1659" i="1"/>
  <c r="H1659" i="1"/>
  <c r="G1640" i="1"/>
  <c r="J1544" i="1"/>
  <c r="G1546" i="1"/>
  <c r="H1546" i="1"/>
  <c r="J1546" i="1"/>
  <c r="G1683" i="1"/>
  <c r="H1683" i="1"/>
  <c r="G1651" i="1"/>
  <c r="H1651" i="1"/>
  <c r="H1557" i="1"/>
  <c r="I1557" i="1" s="1"/>
  <c r="J1557" i="1"/>
  <c r="H1547" i="1"/>
  <c r="J1547" i="1"/>
  <c r="G1517" i="1"/>
  <c r="H1517" i="1"/>
  <c r="H1577" i="1"/>
  <c r="I1577" i="1" s="1"/>
  <c r="J1577" i="1"/>
  <c r="H1574" i="1"/>
  <c r="I1574" i="1" s="1"/>
  <c r="J1574" i="1"/>
  <c r="H1561" i="1"/>
  <c r="J1561" i="1"/>
  <c r="H1551" i="1"/>
  <c r="I1551" i="1" s="1"/>
  <c r="J1551" i="1"/>
  <c r="D89" i="6"/>
  <c r="G1494" i="1"/>
  <c r="H1494" i="1"/>
  <c r="G1675" i="1"/>
  <c r="H1675" i="1"/>
  <c r="G1643" i="1"/>
  <c r="H1643" i="1"/>
  <c r="G1635" i="1"/>
  <c r="H1635" i="1"/>
  <c r="H1564" i="1"/>
  <c r="I1564" i="1" s="1"/>
  <c r="J1564" i="1"/>
  <c r="G1556" i="1"/>
  <c r="I1556" i="1" s="1"/>
  <c r="H1556" i="1"/>
  <c r="J1556" i="1"/>
  <c r="H1641" i="1"/>
  <c r="H1625" i="1"/>
  <c r="H1617" i="1"/>
  <c r="H1609" i="1"/>
  <c r="H1593" i="1"/>
  <c r="H1585" i="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43" i="1"/>
  <c r="I1543" i="1" s="1"/>
  <c r="B207" i="9" l="1"/>
  <c r="D45" i="8"/>
  <c r="C1620" i="1"/>
  <c r="K1480" i="9"/>
  <c r="I39" i="3"/>
  <c r="G343" i="9"/>
  <c r="E343" i="9" s="1"/>
  <c r="B343" i="9" s="1"/>
  <c r="G342" i="9"/>
  <c r="E342" i="9" s="1"/>
  <c r="D303" i="1"/>
  <c r="C1484" i="1"/>
  <c r="F89" i="6"/>
  <c r="G1582" i="1"/>
  <c r="H1582" i="1"/>
  <c r="F7" i="4"/>
  <c r="D6" i="4"/>
  <c r="C3" i="1"/>
  <c r="E360" i="4"/>
  <c r="D356" i="1"/>
  <c r="F221" i="4"/>
  <c r="C217" i="1"/>
  <c r="H1299" i="1"/>
  <c r="F491" i="4"/>
  <c r="C485" i="1"/>
  <c r="E180" i="9"/>
  <c r="B180" i="9" s="1"/>
  <c r="I23" i="3"/>
  <c r="D1074" i="1"/>
  <c r="F536" i="4"/>
  <c r="D535" i="4"/>
  <c r="C530" i="1"/>
  <c r="D1537" i="1"/>
  <c r="I33" i="3"/>
  <c r="C1554" i="1"/>
  <c r="H34" i="3"/>
  <c r="F35" i="6"/>
  <c r="H28" i="3"/>
  <c r="C1430" i="1"/>
  <c r="G347" i="9"/>
  <c r="E347" i="9" s="1"/>
  <c r="E6" i="4"/>
  <c r="D3" i="1"/>
  <c r="F479" i="4"/>
  <c r="C473" i="1"/>
  <c r="C1621" i="1"/>
  <c r="H11" i="3" s="1"/>
  <c r="I40" i="3"/>
  <c r="D430" i="4"/>
  <c r="F125" i="4"/>
  <c r="C121" i="1"/>
  <c r="E6" i="5"/>
  <c r="G1489" i="1"/>
  <c r="H1489" i="1"/>
  <c r="H1555" i="1"/>
  <c r="G1555" i="1"/>
  <c r="F571" i="4"/>
  <c r="C565" i="1"/>
  <c r="I1550" i="1"/>
  <c r="E535" i="4"/>
  <c r="D530" i="1"/>
  <c r="D1554" i="1"/>
  <c r="I34" i="3"/>
  <c r="F230" i="4"/>
  <c r="C226" i="1"/>
  <c r="F119" i="5"/>
  <c r="C1124" i="1"/>
  <c r="E430" i="4"/>
  <c r="D425" i="1"/>
  <c r="G1622" i="1"/>
  <c r="H1622" i="1"/>
  <c r="F202" i="4"/>
  <c r="C198" i="1"/>
  <c r="G1300" i="1"/>
  <c r="D1509" i="1"/>
  <c r="I30" i="3"/>
  <c r="E141" i="6"/>
  <c r="F361" i="4"/>
  <c r="D360" i="4"/>
  <c r="C356" i="1"/>
  <c r="E152" i="4"/>
  <c r="F309" i="4"/>
  <c r="D308" i="4"/>
  <c r="C304" i="1"/>
  <c r="F647" i="4"/>
  <c r="E308" i="9"/>
  <c r="B308" i="9" s="1"/>
  <c r="D1570" i="1"/>
  <c r="I35" i="3"/>
  <c r="G1658" i="1"/>
  <c r="H1658" i="1"/>
  <c r="C1509" i="1"/>
  <c r="F114" i="6"/>
  <c r="H30" i="3"/>
  <c r="H1576" i="1"/>
  <c r="I1568" i="1"/>
  <c r="F273" i="4"/>
  <c r="C269" i="1"/>
  <c r="F202" i="5"/>
  <c r="C1206" i="1"/>
  <c r="G337" i="9"/>
  <c r="E337" i="9" s="1"/>
  <c r="B337" i="9" s="1"/>
  <c r="F106" i="4"/>
  <c r="C102" i="1"/>
  <c r="F12" i="5"/>
  <c r="D7" i="5"/>
  <c r="C1017" i="1"/>
  <c r="C1524" i="1"/>
  <c r="F129" i="6"/>
  <c r="F147" i="5"/>
  <c r="C1152" i="1"/>
  <c r="D5" i="7"/>
  <c r="C1536" i="1"/>
  <c r="F141" i="6"/>
  <c r="H31" i="3"/>
  <c r="F164" i="4"/>
  <c r="C160" i="1"/>
  <c r="F49" i="4"/>
  <c r="C45" i="1"/>
  <c r="F648" i="4"/>
  <c r="C642" i="1"/>
  <c r="G1502" i="1"/>
  <c r="H1502" i="1"/>
  <c r="F321" i="4"/>
  <c r="C316" i="1"/>
  <c r="H641" i="1"/>
  <c r="G641" i="1"/>
  <c r="G1513" i="1"/>
  <c r="H1513" i="1"/>
  <c r="D176" i="5"/>
  <c r="F177" i="5"/>
  <c r="C1181" i="1"/>
  <c r="G335" i="9"/>
  <c r="E335" i="9" s="1"/>
  <c r="B335" i="9" s="1"/>
  <c r="D152" i="4"/>
  <c r="F250" i="5"/>
  <c r="H25" i="3"/>
  <c r="C1254" i="1"/>
  <c r="F597" i="4"/>
  <c r="C591" i="1"/>
  <c r="G1525" i="1"/>
  <c r="H1525" i="1"/>
  <c r="D69" i="5"/>
  <c r="F70" i="5"/>
  <c r="C1075" i="1"/>
  <c r="F584" i="4"/>
  <c r="C578" i="1"/>
  <c r="G1627" i="1"/>
  <c r="H1627" i="1"/>
  <c r="G1538" i="1"/>
  <c r="H1538" i="1"/>
  <c r="H19" i="9"/>
  <c r="E19" i="9" s="1"/>
  <c r="B19" i="9" s="1"/>
  <c r="N3" i="9" l="1"/>
  <c r="G1509" i="1"/>
  <c r="H1509" i="1"/>
  <c r="F308" i="4"/>
  <c r="D417" i="4"/>
  <c r="C303" i="1"/>
  <c r="E639" i="4"/>
  <c r="D633" i="1" s="1"/>
  <c r="D424" i="1"/>
  <c r="E640" i="4"/>
  <c r="D634" i="1" s="1"/>
  <c r="D529" i="1"/>
  <c r="D1011" i="1"/>
  <c r="H299" i="9"/>
  <c r="G1554" i="1"/>
  <c r="H1554" i="1"/>
  <c r="E418" i="4"/>
  <c r="D413" i="1" s="1"/>
  <c r="D355" i="1"/>
  <c r="G1484" i="1"/>
  <c r="H1484" i="1"/>
  <c r="H1206" i="1"/>
  <c r="G1206" i="1"/>
  <c r="H1181" i="1"/>
  <c r="G1181" i="1"/>
  <c r="G1524" i="1"/>
  <c r="H1524" i="1"/>
  <c r="H1124" i="1"/>
  <c r="G1124" i="1"/>
  <c r="H121" i="1"/>
  <c r="G121" i="1"/>
  <c r="H3" i="1"/>
  <c r="G3" i="1"/>
  <c r="H1017" i="1"/>
  <c r="G1017" i="1"/>
  <c r="H269" i="1"/>
  <c r="G269" i="1"/>
  <c r="E299" i="4"/>
  <c r="I18" i="3"/>
  <c r="D148" i="1"/>
  <c r="H565" i="1"/>
  <c r="G565" i="1"/>
  <c r="I17" i="3"/>
  <c r="E300" i="4"/>
  <c r="D296" i="1" s="1"/>
  <c r="E422" i="4"/>
  <c r="D2" i="1"/>
  <c r="G485" i="1"/>
  <c r="H485" i="1"/>
  <c r="D422" i="4"/>
  <c r="F6" i="4"/>
  <c r="H17" i="3"/>
  <c r="C2" i="1"/>
  <c r="E417" i="4"/>
  <c r="D412" i="1" s="1"/>
  <c r="G316" i="1"/>
  <c r="H316" i="1"/>
  <c r="G160" i="1"/>
  <c r="H160" i="1"/>
  <c r="H591" i="1"/>
  <c r="G591" i="1"/>
  <c r="G578" i="1"/>
  <c r="H578" i="1"/>
  <c r="F176" i="5"/>
  <c r="H24" i="3"/>
  <c r="D175" i="5"/>
  <c r="C1180" i="1"/>
  <c r="F7" i="5"/>
  <c r="D6" i="5"/>
  <c r="H22" i="3"/>
  <c r="C1012" i="1"/>
  <c r="G356" i="1"/>
  <c r="H356" i="1"/>
  <c r="G198" i="1"/>
  <c r="H198" i="1"/>
  <c r="G226" i="1"/>
  <c r="H226" i="1"/>
  <c r="E346" i="9"/>
  <c r="B347" i="9"/>
  <c r="G530" i="1"/>
  <c r="H530" i="1"/>
  <c r="E341" i="9"/>
  <c r="I11" i="3" s="1"/>
  <c r="B342" i="9"/>
  <c r="H1254" i="1"/>
  <c r="G1254" i="1"/>
  <c r="G642" i="1"/>
  <c r="H642" i="1"/>
  <c r="G1570" i="1"/>
  <c r="H1570" i="1"/>
  <c r="D639" i="4"/>
  <c r="F430" i="4"/>
  <c r="C424" i="1"/>
  <c r="H1430" i="1"/>
  <c r="G1430" i="1"/>
  <c r="F535" i="4"/>
  <c r="D640" i="4"/>
  <c r="C529" i="1"/>
  <c r="F69" i="5"/>
  <c r="H23" i="3"/>
  <c r="C1074" i="1"/>
  <c r="D418" i="4"/>
  <c r="F360" i="4"/>
  <c r="C355" i="1"/>
  <c r="H1075" i="1"/>
  <c r="G1075" i="1"/>
  <c r="C1537" i="1"/>
  <c r="H33" i="3"/>
  <c r="G345" i="9"/>
  <c r="E345" i="9" s="1"/>
  <c r="H217" i="1"/>
  <c r="G217" i="1"/>
  <c r="D299" i="4"/>
  <c r="H18" i="3"/>
  <c r="F152" i="4"/>
  <c r="C148" i="1"/>
  <c r="G102" i="1"/>
  <c r="H102" i="1"/>
  <c r="H45" i="1"/>
  <c r="G45" i="1"/>
  <c r="H1152" i="1"/>
  <c r="G1152" i="1"/>
  <c r="D1536" i="1"/>
  <c r="G1536" i="1" s="1"/>
  <c r="I31" i="3"/>
  <c r="G1621" i="1"/>
  <c r="H1621" i="1"/>
  <c r="G304" i="1"/>
  <c r="H304" i="1"/>
  <c r="G425" i="1"/>
  <c r="H425" i="1"/>
  <c r="H473" i="1"/>
  <c r="G473" i="1"/>
  <c r="G1620" i="1"/>
  <c r="H1620" i="1"/>
  <c r="D423" i="4" l="1"/>
  <c r="F299" i="4"/>
  <c r="D301" i="4"/>
  <c r="C295" i="1"/>
  <c r="G529" i="1"/>
  <c r="H529" i="1"/>
  <c r="F640" i="4"/>
  <c r="C634" i="1"/>
  <c r="F422" i="4"/>
  <c r="D643" i="4"/>
  <c r="D424" i="4"/>
  <c r="C417" i="1"/>
  <c r="H303" i="1"/>
  <c r="G303" i="1"/>
  <c r="F639" i="4"/>
  <c r="C633" i="1"/>
  <c r="F418" i="4"/>
  <c r="C413" i="1"/>
  <c r="F417" i="4"/>
  <c r="C412" i="1"/>
  <c r="H9" i="3"/>
  <c r="H1012" i="1"/>
  <c r="G1012" i="1"/>
  <c r="B345" i="9"/>
  <c r="E344" i="9"/>
  <c r="I10" i="3" s="1"/>
  <c r="H1536" i="1"/>
  <c r="H2" i="1"/>
  <c r="G2" i="1"/>
  <c r="E423" i="4"/>
  <c r="E301" i="4"/>
  <c r="D297" i="1" s="1"/>
  <c r="D295" i="1"/>
  <c r="G1537" i="1"/>
  <c r="H1537" i="1"/>
  <c r="F6" i="5"/>
  <c r="C1011" i="1"/>
  <c r="G306" i="9"/>
  <c r="E306" i="9" s="1"/>
  <c r="B306" i="9" s="1"/>
  <c r="G299" i="9"/>
  <c r="E299" i="9" s="1"/>
  <c r="E643" i="4"/>
  <c r="D417" i="1"/>
  <c r="F175" i="5"/>
  <c r="C1179" i="1"/>
  <c r="D300" i="4"/>
  <c r="H355" i="1"/>
  <c r="G355" i="1"/>
  <c r="G148" i="1"/>
  <c r="H148" i="1"/>
  <c r="H1074" i="1"/>
  <c r="G1074" i="1"/>
  <c r="G424" i="1"/>
  <c r="H424" i="1"/>
  <c r="H1180" i="1"/>
  <c r="G1180" i="1"/>
  <c r="H633" i="1" l="1"/>
  <c r="G633" i="1"/>
  <c r="B299" i="9"/>
  <c r="E425" i="4"/>
  <c r="D420" i="1" s="1"/>
  <c r="E644" i="4"/>
  <c r="D418" i="1"/>
  <c r="H20" i="9"/>
  <c r="G634" i="1"/>
  <c r="H634" i="1"/>
  <c r="F300" i="4"/>
  <c r="C296" i="1"/>
  <c r="I9" i="3"/>
  <c r="K3" i="9"/>
  <c r="G1179" i="1"/>
  <c r="H1179" i="1"/>
  <c r="H8" i="3"/>
  <c r="G1011" i="1"/>
  <c r="H1011" i="1"/>
  <c r="G412" i="1"/>
  <c r="H412" i="1"/>
  <c r="H417" i="1"/>
  <c r="G417" i="1"/>
  <c r="G295" i="1"/>
  <c r="H295" i="1"/>
  <c r="E645" i="4"/>
  <c r="D637" i="1"/>
  <c r="F424" i="4"/>
  <c r="C419" i="1"/>
  <c r="F301" i="4"/>
  <c r="C297" i="1"/>
  <c r="H413" i="1"/>
  <c r="G413" i="1"/>
  <c r="F643" i="4"/>
  <c r="C637" i="1"/>
  <c r="E424" i="4"/>
  <c r="F423" i="4"/>
  <c r="D425" i="4"/>
  <c r="D644" i="4"/>
  <c r="C418" i="1"/>
  <c r="G20" i="9"/>
  <c r="E20" i="9" s="1"/>
  <c r="B20" i="9" s="1"/>
  <c r="G418" i="1" l="1"/>
  <c r="H418" i="1"/>
  <c r="F425" i="4"/>
  <c r="C420" i="1"/>
  <c r="H297" i="1"/>
  <c r="G297" i="1"/>
  <c r="F644" i="4"/>
  <c r="D646" i="4"/>
  <c r="C638" i="1"/>
  <c r="E646" i="4"/>
  <c r="D638" i="1"/>
  <c r="D419" i="1"/>
  <c r="G637" i="1"/>
  <c r="H637" i="1"/>
  <c r="G296" i="1"/>
  <c r="H296" i="1"/>
  <c r="H419" i="1"/>
  <c r="G419" i="1"/>
  <c r="D645" i="4"/>
  <c r="E649" i="4"/>
  <c r="D639" i="1"/>
  <c r="M3" i="9"/>
  <c r="I19" i="3" l="1"/>
  <c r="D643" i="1"/>
  <c r="D649" i="4"/>
  <c r="F645" i="4"/>
  <c r="C639" i="1"/>
  <c r="G420" i="1"/>
  <c r="H420" i="1"/>
  <c r="E650" i="4"/>
  <c r="D640" i="1"/>
  <c r="D650" i="4"/>
  <c r="F646" i="4"/>
  <c r="C640" i="1"/>
  <c r="H333" i="9"/>
  <c r="G333" i="9"/>
  <c r="E333" i="9" s="1"/>
  <c r="G638" i="1"/>
  <c r="H638" i="1"/>
  <c r="B333" i="9" l="1"/>
  <c r="E298" i="9"/>
  <c r="I8" i="3" s="1"/>
  <c r="H639" i="1"/>
  <c r="G639" i="1"/>
  <c r="H7" i="3"/>
  <c r="F649" i="4"/>
  <c r="H19" i="3"/>
  <c r="C643" i="1"/>
  <c r="G297" i="9"/>
  <c r="E297" i="9" s="1"/>
  <c r="B297" i="9" s="1"/>
  <c r="I20" i="3"/>
  <c r="D644" i="1"/>
  <c r="G640" i="1"/>
  <c r="H640" i="1"/>
  <c r="F650" i="4"/>
  <c r="H20" i="3"/>
  <c r="C644" i="1"/>
  <c r="G644" i="1" l="1"/>
  <c r="H644" i="1"/>
  <c r="J3" i="9"/>
  <c r="H643" i="1"/>
  <c r="G643" i="1"/>
  <c r="H295" i="9" l="1"/>
  <c r="G295" i="9"/>
  <c r="L293" i="9"/>
  <c r="F293" i="9" s="1"/>
  <c r="H18" i="9"/>
  <c r="G18" i="9"/>
  <c r="E18" i="9" s="1"/>
  <c r="B18" i="9" s="1"/>
  <c r="L16" i="9"/>
  <c r="L15" i="9"/>
  <c r="J8" i="9"/>
  <c r="K8" i="9"/>
  <c r="K6" i="9"/>
  <c r="K10" i="9"/>
  <c r="M16" i="9"/>
  <c r="K5" i="9"/>
  <c r="I17" i="9"/>
  <c r="K9" i="9"/>
  <c r="I5" i="9"/>
  <c r="H15" i="9"/>
  <c r="J12" i="9"/>
  <c r="J5" i="9"/>
  <c r="G17" i="9"/>
  <c r="I9" i="9"/>
  <c r="G16" i="9"/>
  <c r="J6" i="9"/>
  <c r="K12" i="9"/>
  <c r="I7" i="9"/>
  <c r="H21" i="9"/>
  <c r="I6" i="9"/>
  <c r="K7" i="9"/>
  <c r="G21" i="9"/>
  <c r="E21" i="9" s="1"/>
  <c r="B21" i="9" s="1"/>
  <c r="I8" i="9"/>
  <c r="M15" i="9"/>
  <c r="J7" i="9"/>
  <c r="J9" i="9"/>
  <c r="J17" i="9"/>
  <c r="H17" i="9"/>
  <c r="H22" i="9"/>
  <c r="J13" i="9"/>
  <c r="G15" i="9"/>
  <c r="E15" i="9" s="1"/>
  <c r="I11" i="9"/>
  <c r="H16" i="9"/>
  <c r="G22" i="9"/>
  <c r="E22" i="9" s="1"/>
  <c r="B22" i="9" s="1"/>
  <c r="I12" i="9"/>
  <c r="K13" i="9"/>
  <c r="I13" i="9"/>
  <c r="J11" i="9"/>
  <c r="K11" i="9"/>
  <c r="J10" i="9"/>
  <c r="E10" i="9" s="1"/>
  <c r="B10" i="9" s="1"/>
  <c r="E5" i="9" l="1"/>
  <c r="B5" i="9" s="1"/>
  <c r="E11" i="9"/>
  <c r="B11" i="9" s="1"/>
  <c r="E13" i="9"/>
  <c r="B13" i="9" s="1"/>
  <c r="E8" i="9"/>
  <c r="B8" i="9" s="1"/>
  <c r="E16" i="9"/>
  <c r="F16" i="9"/>
  <c r="E9" i="9"/>
  <c r="B9" i="9" s="1"/>
  <c r="E17" i="9"/>
  <c r="B17" i="9" s="1"/>
  <c r="E6" i="9"/>
  <c r="B6" i="9" s="1"/>
  <c r="B293" i="9"/>
  <c r="F23" i="9"/>
  <c r="F15" i="9"/>
  <c r="E12" i="9"/>
  <c r="B12" i="9" s="1"/>
  <c r="E295" i="9"/>
  <c r="E7" i="9"/>
  <c r="B7" i="9" s="1"/>
  <c r="F14" i="9" l="1"/>
  <c r="F3" i="9"/>
  <c r="B16" i="9"/>
  <c r="E4" i="9"/>
  <c r="B295" i="9"/>
  <c r="E23" i="9"/>
  <c r="I7" i="3" s="1"/>
  <c r="E14" i="9"/>
  <c r="I13" i="3" s="1"/>
  <c r="B15" i="9"/>
  <c r="E3" i="9" l="1"/>
</calcChain>
</file>

<file path=xl/sharedStrings.xml><?xml version="1.0" encoding="utf-8"?>
<sst xmlns="http://schemas.openxmlformats.org/spreadsheetml/2006/main" count="5561" uniqueCount="3700">
  <si>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</si>
  <si>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</si>
  <si>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</si>
  <si>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</si>
  <si>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</si>
  <si>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</si>
  <si>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</si>
  <si>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</si>
  <si>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</si>
  <si>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</si>
  <si>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</si>
  <si>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</si>
  <si>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</si>
  <si>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</si>
  <si>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</si>
  <si>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</si>
  <si>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</si>
  <si>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</si>
  <si>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</si>
  <si>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</si>
  <si>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</si>
  <si>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</si>
  <si>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</si>
  <si>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</si>
  <si>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</si>
  <si>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</si>
  <si>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</si>
  <si>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</si>
  <si>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</si>
  <si>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</si>
  <si>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GRAČIŠĆE</t>
  </si>
  <si>
    <t>BILANCA</t>
  </si>
  <si>
    <t>RAS funkcijski</t>
  </si>
  <si>
    <t>Razina:</t>
  </si>
  <si>
    <t>22</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</si>
  <si>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</si>
  <si>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</si>
  <si>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</si>
  <si>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</si>
  <si>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</si>
  <si>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</si>
  <si>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</si>
  <si>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</si>
  <si>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</si>
  <si>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</si>
  <si>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</si>
  <si>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</si>
  <si>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</si>
  <si>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</si>
  <si>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</si>
  <si>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</si>
  <si>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</si>
  <si>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</si>
  <si>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</si>
  <si>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</si>
  <si>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</si>
  <si>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</si>
  <si>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</si>
  <si>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36127 - OPĆINA GRAČIŠĆE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</si>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</sst>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9"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561895.19999999995</v>
      </c>
      <c r="D2" s="81">
        <f>'PR-RAS'!E6</f>
        <v>773417.49</v>
      </c>
      <c r="E2" s="81">
        <v>0</v>
      </c>
      <c r="F2" s="81">
        <v>0</v>
      </c>
      <c r="G2" s="82">
        <f t="shared" ref="G2:G65" si="0">(B2/1000)*(C2*1+D2*2)</f>
        <v>2108.7301799999996</v>
      </c>
      <c r="H2" s="82">
        <f t="shared" ref="H2:H65" si="1">ABS(C2-ROUND(C2,0))+ABS(D2-ROUND(D2,0))</f>
        <v>0.68999999994412065</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352278.82999999996</v>
      </c>
      <c r="D3" s="76">
        <f>'PR-RAS'!E7</f>
        <v>534402.29</v>
      </c>
      <c r="E3" s="76">
        <v>0</v>
      </c>
      <c r="F3" s="76">
        <v>0</v>
      </c>
      <c r="G3" s="77">
        <f t="shared" si="0"/>
        <v>2842.1668200000004</v>
      </c>
      <c r="H3" s="77">
        <f t="shared" si="1"/>
        <v>0.46000000007916242</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336825.25</v>
      </c>
      <c r="D4" s="76">
        <f>'PR-RAS'!E8</f>
        <v>522795.64</v>
      </c>
      <c r="E4" s="76">
        <v>0</v>
      </c>
      <c r="F4" s="76">
        <v>0</v>
      </c>
      <c r="G4" s="77">
        <f t="shared" si="0"/>
        <v>4147.2495900000004</v>
      </c>
      <c r="H4" s="77">
        <f t="shared" si="1"/>
        <v>0.60999999998603016</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336825.25</v>
      </c>
      <c r="D5" s="76">
        <f>'PR-RAS'!E9</f>
        <v>447746.04</v>
      </c>
      <c r="E5" s="76">
        <v>0</v>
      </c>
      <c r="F5" s="76">
        <v>0</v>
      </c>
      <c r="G5" s="77">
        <f t="shared" si="0"/>
        <v>4929.2693200000003</v>
      </c>
      <c r="H5" s="77">
        <f t="shared" si="1"/>
        <v>0.28999999997904524</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30149.95</v>
      </c>
      <c r="E6" s="76">
        <v>0</v>
      </c>
      <c r="F6" s="76">
        <v>0</v>
      </c>
      <c r="G6" s="77">
        <f t="shared" si="0"/>
        <v>301.49950000000001</v>
      </c>
      <c r="H6" s="77">
        <f t="shared" si="1"/>
        <v>4.9999999999272404E-2</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15794.45</v>
      </c>
      <c r="E7" s="76">
        <v>0</v>
      </c>
      <c r="F7" s="76">
        <v>0</v>
      </c>
      <c r="G7" s="77">
        <f t="shared" si="0"/>
        <v>189.5334</v>
      </c>
      <c r="H7" s="77">
        <f t="shared" si="1"/>
        <v>0.4500000000007276</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29105.200000000001</v>
      </c>
      <c r="E8" s="76">
        <v>0</v>
      </c>
      <c r="F8" s="76">
        <v>0</v>
      </c>
      <c r="G8" s="77">
        <f t="shared" si="0"/>
        <v>407.47280000000001</v>
      </c>
      <c r="H8" s="77">
        <f t="shared" si="1"/>
        <v>0.2000000000007276</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14952.6</v>
      </c>
      <c r="D19" s="76">
        <f>'PR-RAS'!E23</f>
        <v>10866.06</v>
      </c>
      <c r="E19" s="76">
        <v>0</v>
      </c>
      <c r="F19" s="76">
        <v>0</v>
      </c>
      <c r="G19" s="77">
        <f t="shared" si="0"/>
        <v>660.32495999999992</v>
      </c>
      <c r="H19" s="77">
        <f t="shared" si="1"/>
        <v>0.45999999999912689</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14952.6</v>
      </c>
      <c r="D23" s="76">
        <f>'PR-RAS'!E27</f>
        <v>10866.06</v>
      </c>
      <c r="E23" s="76">
        <v>0</v>
      </c>
      <c r="F23" s="76">
        <v>0</v>
      </c>
      <c r="G23" s="77">
        <f t="shared" si="0"/>
        <v>807.06384000000003</v>
      </c>
      <c r="H23" s="77">
        <f t="shared" si="1"/>
        <v>0.45999999999912689</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500.98</v>
      </c>
      <c r="D25" s="76">
        <f>'PR-RAS'!E29</f>
        <v>740.59</v>
      </c>
      <c r="E25" s="76">
        <v>0</v>
      </c>
      <c r="F25" s="76">
        <v>0</v>
      </c>
      <c r="G25" s="77">
        <f t="shared" si="0"/>
        <v>47.571840000000002</v>
      </c>
      <c r="H25" s="77">
        <f t="shared" si="1"/>
        <v>0.42999999999994998</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500.98</v>
      </c>
      <c r="D27" s="76">
        <f>'PR-RAS'!E31</f>
        <v>740.59</v>
      </c>
      <c r="E27" s="76">
        <v>0</v>
      </c>
      <c r="F27" s="76">
        <v>0</v>
      </c>
      <c r="G27" s="77">
        <f t="shared" si="0"/>
        <v>51.536160000000002</v>
      </c>
      <c r="H27" s="77">
        <f t="shared" si="1"/>
        <v>0.42999999999994998</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42306.04</v>
      </c>
      <c r="D45" s="76">
        <f>'PR-RAS'!E49</f>
        <v>44643.53</v>
      </c>
      <c r="E45" s="76">
        <v>0</v>
      </c>
      <c r="F45" s="76">
        <v>0</v>
      </c>
      <c r="G45" s="77">
        <f t="shared" si="0"/>
        <v>5790.0964000000004</v>
      </c>
      <c r="H45" s="77">
        <f t="shared" si="1"/>
        <v>0.51000000000203727</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12640</v>
      </c>
      <c r="D54" s="76">
        <f>'PR-RAS'!E58</f>
        <v>2100</v>
      </c>
      <c r="E54" s="76">
        <v>0</v>
      </c>
      <c r="F54" s="76">
        <v>0</v>
      </c>
      <c r="G54" s="77">
        <f t="shared" si="0"/>
        <v>892.52</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12640</v>
      </c>
      <c r="D55" s="76">
        <f>'PR-RAS'!E59</f>
        <v>2100</v>
      </c>
      <c r="E55" s="76">
        <v>0</v>
      </c>
      <c r="F55" s="76">
        <v>0</v>
      </c>
      <c r="G55" s="77">
        <f t="shared" si="0"/>
        <v>909.36</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29666.04</v>
      </c>
      <c r="D60" s="76">
        <f>'PR-RAS'!E64</f>
        <v>42543.53</v>
      </c>
      <c r="E60" s="76">
        <v>0</v>
      </c>
      <c r="F60" s="76">
        <v>0</v>
      </c>
      <c r="G60" s="77">
        <f t="shared" si="0"/>
        <v>6770.4328999999998</v>
      </c>
      <c r="H60" s="77">
        <f t="shared" si="1"/>
        <v>0.51000000000203727</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7064.63</v>
      </c>
      <c r="E61" s="76">
        <v>0</v>
      </c>
      <c r="F61" s="76">
        <v>0</v>
      </c>
      <c r="G61" s="77">
        <f t="shared" si="0"/>
        <v>847.75559999999996</v>
      </c>
      <c r="H61" s="77">
        <f t="shared" si="1"/>
        <v>0.36999999999989086</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29666.04</v>
      </c>
      <c r="D63" s="76">
        <f>'PR-RAS'!E67</f>
        <v>35478.9</v>
      </c>
      <c r="E63" s="76">
        <v>0</v>
      </c>
      <c r="F63" s="76">
        <v>0</v>
      </c>
      <c r="G63" s="77">
        <f t="shared" si="0"/>
        <v>6238.6780799999997</v>
      </c>
      <c r="H63" s="77">
        <f t="shared" si="1"/>
        <v>0.13999999999941792</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29575.27</v>
      </c>
      <c r="D78" s="76">
        <f>'PR-RAS'!E82</f>
        <v>36678.879999999997</v>
      </c>
      <c r="E78" s="76">
        <v>0</v>
      </c>
      <c r="F78" s="76">
        <v>0</v>
      </c>
      <c r="G78" s="77">
        <f t="shared" si="2"/>
        <v>7925.8433100000002</v>
      </c>
      <c r="H78" s="77">
        <f t="shared" si="3"/>
        <v>0.3900000000030559</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29575.27</v>
      </c>
      <c r="D87" s="76">
        <f>'PR-RAS'!E91</f>
        <v>36678.879999999997</v>
      </c>
      <c r="E87" s="76">
        <v>0</v>
      </c>
      <c r="F87" s="76">
        <v>0</v>
      </c>
      <c r="G87" s="77">
        <f t="shared" si="2"/>
        <v>8852.2405799999997</v>
      </c>
      <c r="H87" s="77">
        <f t="shared" si="3"/>
        <v>0.3900000000030559</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979.83</v>
      </c>
      <c r="D89" s="76">
        <f>'PR-RAS'!E93</f>
        <v>2257.14</v>
      </c>
      <c r="E89" s="76">
        <v>0</v>
      </c>
      <c r="F89" s="76">
        <v>0</v>
      </c>
      <c r="G89" s="77">
        <f t="shared" si="2"/>
        <v>483.48167999999993</v>
      </c>
      <c r="H89" s="77">
        <f t="shared" si="3"/>
        <v>0.30999999999983174</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19597.89</v>
      </c>
      <c r="D90" s="76">
        <f>'PR-RAS'!E94</f>
        <v>34421.74</v>
      </c>
      <c r="E90" s="76">
        <v>0</v>
      </c>
      <c r="F90" s="76">
        <v>0</v>
      </c>
      <c r="G90" s="77">
        <f t="shared" si="2"/>
        <v>7871.2819299999992</v>
      </c>
      <c r="H90" s="77">
        <f t="shared" si="3"/>
        <v>0.37000000000261934</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8997.5499999999993</v>
      </c>
      <c r="D93" s="76">
        <f>'PR-RAS'!E97</f>
        <v>0</v>
      </c>
      <c r="E93" s="76">
        <v>0</v>
      </c>
      <c r="F93" s="76">
        <v>0</v>
      </c>
      <c r="G93" s="77">
        <f t="shared" si="2"/>
        <v>827.77459999999996</v>
      </c>
      <c r="H93" s="77">
        <f t="shared" si="3"/>
        <v>0.4500000000007276</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137735.06</v>
      </c>
      <c r="D102" s="76">
        <f>'PR-RAS'!E106</f>
        <v>149600.29999999999</v>
      </c>
      <c r="E102" s="76">
        <v>0</v>
      </c>
      <c r="F102" s="76">
        <v>0</v>
      </c>
      <c r="G102" s="77">
        <f t="shared" si="2"/>
        <v>44130.501660000002</v>
      </c>
      <c r="H102" s="77">
        <f t="shared" si="3"/>
        <v>0.35999999998603016</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1098.75</v>
      </c>
      <c r="D103" s="76">
        <f>'PR-RAS'!E107</f>
        <v>754.38</v>
      </c>
      <c r="E103" s="76">
        <v>0</v>
      </c>
      <c r="F103" s="76">
        <v>0</v>
      </c>
      <c r="G103" s="77">
        <f t="shared" si="2"/>
        <v>265.96602000000001</v>
      </c>
      <c r="H103" s="77">
        <f t="shared" si="3"/>
        <v>0.62999999999999545</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68.36</v>
      </c>
      <c r="E105" s="76">
        <v>0</v>
      </c>
      <c r="F105" s="76">
        <v>0</v>
      </c>
      <c r="G105" s="77">
        <f t="shared" si="2"/>
        <v>14.218879999999999</v>
      </c>
      <c r="H105" s="77">
        <f t="shared" si="3"/>
        <v>0.35999999999999943</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1098.75</v>
      </c>
      <c r="D107" s="76">
        <f>'PR-RAS'!E111</f>
        <v>686.02</v>
      </c>
      <c r="E107" s="76">
        <v>0</v>
      </c>
      <c r="F107" s="76">
        <v>0</v>
      </c>
      <c r="G107" s="77">
        <f t="shared" si="2"/>
        <v>261.90373999999997</v>
      </c>
      <c r="H107" s="77">
        <f t="shared" si="3"/>
        <v>0.26999999999998181</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107074.16</v>
      </c>
      <c r="D108" s="76">
        <f>'PR-RAS'!E112</f>
        <v>91429.59</v>
      </c>
      <c r="E108" s="76">
        <v>0</v>
      </c>
      <c r="F108" s="76">
        <v>0</v>
      </c>
      <c r="G108" s="77">
        <f t="shared" si="2"/>
        <v>31022.867379999996</v>
      </c>
      <c r="H108" s="77">
        <f t="shared" si="3"/>
        <v>0.57000000000698492</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107074.16</v>
      </c>
      <c r="D113" s="76">
        <f>'PR-RAS'!E117</f>
        <v>91429.59</v>
      </c>
      <c r="E113" s="76">
        <v>0</v>
      </c>
      <c r="F113" s="76">
        <v>0</v>
      </c>
      <c r="G113" s="77">
        <f t="shared" si="2"/>
        <v>32472.534079999998</v>
      </c>
      <c r="H113" s="77">
        <f t="shared" si="3"/>
        <v>0.57000000000698492</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29562.15</v>
      </c>
      <c r="D116" s="76">
        <f>'PR-RAS'!E120</f>
        <v>57416.33</v>
      </c>
      <c r="E116" s="76">
        <v>0</v>
      </c>
      <c r="F116" s="76">
        <v>0</v>
      </c>
      <c r="G116" s="77">
        <f t="shared" si="2"/>
        <v>16605.403150000002</v>
      </c>
      <c r="H116" s="77">
        <f t="shared" si="3"/>
        <v>0.48000000000320142</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5018.34</v>
      </c>
      <c r="D117" s="76">
        <f>'PR-RAS'!E121</f>
        <v>19430.48</v>
      </c>
      <c r="E117" s="76">
        <v>0</v>
      </c>
      <c r="F117" s="76">
        <v>0</v>
      </c>
      <c r="G117" s="77">
        <f t="shared" si="2"/>
        <v>5089.9988000000003</v>
      </c>
      <c r="H117" s="77">
        <f t="shared" si="3"/>
        <v>0.81999999999970896</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24543.81</v>
      </c>
      <c r="D118" s="76">
        <f>'PR-RAS'!E122</f>
        <v>37985.85</v>
      </c>
      <c r="E118" s="76">
        <v>0</v>
      </c>
      <c r="F118" s="76">
        <v>0</v>
      </c>
      <c r="G118" s="77">
        <f t="shared" si="2"/>
        <v>11760.31467</v>
      </c>
      <c r="H118" s="77">
        <f t="shared" si="3"/>
        <v>0.34000000000014552</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8092.49</v>
      </c>
      <c r="E136" s="76">
        <v>0</v>
      </c>
      <c r="F136" s="76">
        <v>0</v>
      </c>
      <c r="G136" s="77">
        <f t="shared" si="4"/>
        <v>2184.9722999999999</v>
      </c>
      <c r="H136" s="77">
        <f t="shared" si="5"/>
        <v>0.48999999999978172</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8092.49</v>
      </c>
      <c r="E147" s="76">
        <v>0</v>
      </c>
      <c r="F147" s="76">
        <v>0</v>
      </c>
      <c r="G147" s="77">
        <f t="shared" si="4"/>
        <v>2363.0070799999999</v>
      </c>
      <c r="H147" s="77">
        <f t="shared" si="5"/>
        <v>0.48999999999978172</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577737.89999999991</v>
      </c>
      <c r="D148" s="76">
        <f>'PR-RAS'!E152</f>
        <v>651961.17999999993</v>
      </c>
      <c r="E148" s="76">
        <v>0</v>
      </c>
      <c r="F148" s="76">
        <v>0</v>
      </c>
      <c r="G148" s="77">
        <f t="shared" si="4"/>
        <v>276604.05821999995</v>
      </c>
      <c r="H148" s="77">
        <f t="shared" si="5"/>
        <v>0.28000000002793968</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99999.85</v>
      </c>
      <c r="D149" s="76">
        <f>'PR-RAS'!E153</f>
        <v>99407.11</v>
      </c>
      <c r="E149" s="76">
        <v>0</v>
      </c>
      <c r="F149" s="76">
        <v>0</v>
      </c>
      <c r="G149" s="77">
        <f t="shared" si="4"/>
        <v>44224.482360000002</v>
      </c>
      <c r="H149" s="77">
        <f t="shared" si="5"/>
        <v>0.25999999999476131</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81888.28</v>
      </c>
      <c r="D150" s="76">
        <f>'PR-RAS'!E154</f>
        <v>81079.03</v>
      </c>
      <c r="E150" s="76">
        <v>0</v>
      </c>
      <c r="F150" s="76">
        <v>0</v>
      </c>
      <c r="G150" s="77">
        <f t="shared" si="4"/>
        <v>36362.90466</v>
      </c>
      <c r="H150" s="77">
        <f t="shared" si="5"/>
        <v>0.30999999999767169</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81888.28</v>
      </c>
      <c r="D151" s="76">
        <f>'PR-RAS'!E155</f>
        <v>81079.03</v>
      </c>
      <c r="E151" s="76">
        <v>0</v>
      </c>
      <c r="F151" s="76">
        <v>0</v>
      </c>
      <c r="G151" s="77">
        <f t="shared" si="4"/>
        <v>36606.951000000001</v>
      </c>
      <c r="H151" s="77">
        <f t="shared" si="5"/>
        <v>0.30999999999767169</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4600</v>
      </c>
      <c r="D155" s="76">
        <f>'PR-RAS'!E159</f>
        <v>4950</v>
      </c>
      <c r="E155" s="76">
        <v>0</v>
      </c>
      <c r="F155" s="76">
        <v>0</v>
      </c>
      <c r="G155" s="77">
        <f t="shared" si="4"/>
        <v>2233</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13511.57</v>
      </c>
      <c r="D156" s="76">
        <f>'PR-RAS'!E160</f>
        <v>13378.08</v>
      </c>
      <c r="E156" s="76">
        <v>0</v>
      </c>
      <c r="F156" s="76">
        <v>0</v>
      </c>
      <c r="G156" s="77">
        <f t="shared" si="4"/>
        <v>6241.4981499999994</v>
      </c>
      <c r="H156" s="77">
        <f t="shared" si="5"/>
        <v>0.51000000000021828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13511.57</v>
      </c>
      <c r="D158" s="76">
        <f>'PR-RAS'!E162</f>
        <v>13378.08</v>
      </c>
      <c r="E158" s="76">
        <v>0</v>
      </c>
      <c r="F158" s="76">
        <v>0</v>
      </c>
      <c r="G158" s="77">
        <f t="shared" si="4"/>
        <v>6322.0336099999995</v>
      </c>
      <c r="H158" s="77">
        <f t="shared" si="5"/>
        <v>0.51000000000021828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226675.49</v>
      </c>
      <c r="D160" s="76">
        <f>'PR-RAS'!E164</f>
        <v>265416.44999999995</v>
      </c>
      <c r="E160" s="76">
        <v>0</v>
      </c>
      <c r="F160" s="76">
        <v>0</v>
      </c>
      <c r="G160" s="77">
        <f t="shared" si="4"/>
        <v>120443.83400999999</v>
      </c>
      <c r="H160" s="77">
        <f t="shared" si="5"/>
        <v>0.93999999994412065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3063.84</v>
      </c>
      <c r="D161" s="76">
        <f>'PR-RAS'!E165</f>
        <v>6273.5</v>
      </c>
      <c r="E161" s="76">
        <v>0</v>
      </c>
      <c r="F161" s="76">
        <v>0</v>
      </c>
      <c r="G161" s="77">
        <f t="shared" si="4"/>
        <v>2497.7344000000003</v>
      </c>
      <c r="H161" s="77">
        <f t="shared" si="5"/>
        <v>0.65999999999985448</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95.2</v>
      </c>
      <c r="D162" s="76">
        <f>'PR-RAS'!E166</f>
        <v>663.6</v>
      </c>
      <c r="E162" s="76">
        <v>0</v>
      </c>
      <c r="F162" s="76">
        <v>0</v>
      </c>
      <c r="G162" s="77">
        <f t="shared" si="4"/>
        <v>229.00640000000001</v>
      </c>
      <c r="H162" s="77">
        <f t="shared" si="5"/>
        <v>0.5999999999999801</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2075.11</v>
      </c>
      <c r="D163" s="76">
        <f>'PR-RAS'!E167</f>
        <v>3838.37</v>
      </c>
      <c r="E163" s="76">
        <v>0</v>
      </c>
      <c r="F163" s="76">
        <v>0</v>
      </c>
      <c r="G163" s="77">
        <f t="shared" si="4"/>
        <v>1579.7997</v>
      </c>
      <c r="H163" s="77">
        <f t="shared" si="5"/>
        <v>0.48000000000001819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783.53</v>
      </c>
      <c r="D164" s="76">
        <f>'PR-RAS'!E168</f>
        <v>1771.53</v>
      </c>
      <c r="E164" s="76">
        <v>0</v>
      </c>
      <c r="F164" s="76">
        <v>0</v>
      </c>
      <c r="G164" s="77">
        <f t="shared" si="4"/>
        <v>705.23417000000006</v>
      </c>
      <c r="H164" s="77">
        <f t="shared" si="5"/>
        <v>0.94000000000005457</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110</v>
      </c>
      <c r="D165" s="76">
        <f>'PR-RAS'!E169</f>
        <v>0</v>
      </c>
      <c r="E165" s="76">
        <v>0</v>
      </c>
      <c r="F165" s="76">
        <v>0</v>
      </c>
      <c r="G165" s="77">
        <f t="shared" si="4"/>
        <v>18.04</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10938.73</v>
      </c>
      <c r="D166" s="76">
        <f>'PR-RAS'!E170</f>
        <v>18228.18</v>
      </c>
      <c r="E166" s="76">
        <v>0</v>
      </c>
      <c r="F166" s="76">
        <v>0</v>
      </c>
      <c r="G166" s="77">
        <f t="shared" si="4"/>
        <v>7820.1898499999998</v>
      </c>
      <c r="H166" s="77">
        <f t="shared" si="5"/>
        <v>0.4500000000007276</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914.78</v>
      </c>
      <c r="D167" s="76">
        <f>'PR-RAS'!E171</f>
        <v>362.03</v>
      </c>
      <c r="E167" s="76">
        <v>0</v>
      </c>
      <c r="F167" s="76">
        <v>0</v>
      </c>
      <c r="G167" s="77">
        <f t="shared" si="4"/>
        <v>272.04743999999999</v>
      </c>
      <c r="H167" s="77">
        <f t="shared" si="5"/>
        <v>0.25</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9384.23</v>
      </c>
      <c r="D169" s="76">
        <f>'PR-RAS'!E173</f>
        <v>13721.73</v>
      </c>
      <c r="E169" s="76">
        <v>0</v>
      </c>
      <c r="F169" s="76">
        <v>0</v>
      </c>
      <c r="G169" s="77">
        <f t="shared" si="4"/>
        <v>6187.0519200000008</v>
      </c>
      <c r="H169" s="77">
        <f t="shared" si="5"/>
        <v>0.5</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639.72</v>
      </c>
      <c r="D171" s="76">
        <f>'PR-RAS'!E175</f>
        <v>4144.42</v>
      </c>
      <c r="E171" s="76">
        <v>0</v>
      </c>
      <c r="F171" s="76">
        <v>0</v>
      </c>
      <c r="G171" s="77">
        <f t="shared" si="4"/>
        <v>1517.8552</v>
      </c>
      <c r="H171" s="77">
        <f t="shared" si="5"/>
        <v>0.70000000000004547</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93277.709999999992</v>
      </c>
      <c r="D174" s="76">
        <f>'PR-RAS'!E178</f>
        <v>144056.72999999998</v>
      </c>
      <c r="E174" s="76">
        <v>0</v>
      </c>
      <c r="F174" s="76">
        <v>0</v>
      </c>
      <c r="G174" s="77">
        <f t="shared" si="4"/>
        <v>65980.672409999985</v>
      </c>
      <c r="H174" s="77">
        <f t="shared" si="5"/>
        <v>0.56000000002677552</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3337.94</v>
      </c>
      <c r="D175" s="76">
        <f>'PR-RAS'!E179</f>
        <v>4188.92</v>
      </c>
      <c r="E175" s="76">
        <v>0</v>
      </c>
      <c r="F175" s="76">
        <v>0</v>
      </c>
      <c r="G175" s="77">
        <f t="shared" si="4"/>
        <v>2038.5457200000001</v>
      </c>
      <c r="H175" s="77">
        <f t="shared" si="5"/>
        <v>0.13999999999987267</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17994.29</v>
      </c>
      <c r="D176" s="76">
        <f>'PR-RAS'!E180</f>
        <v>18337.11</v>
      </c>
      <c r="E176" s="76">
        <v>0</v>
      </c>
      <c r="F176" s="76">
        <v>0</v>
      </c>
      <c r="G176" s="77">
        <f t="shared" si="4"/>
        <v>9566.9892500000005</v>
      </c>
      <c r="H176" s="77">
        <f t="shared" si="5"/>
        <v>0.40000000000145519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10683.51</v>
      </c>
      <c r="D177" s="76">
        <f>'PR-RAS'!E181</f>
        <v>13005.45</v>
      </c>
      <c r="E177" s="76">
        <v>0</v>
      </c>
      <c r="F177" s="76">
        <v>0</v>
      </c>
      <c r="G177" s="77">
        <f t="shared" si="4"/>
        <v>6458.2161599999999</v>
      </c>
      <c r="H177" s="77">
        <f t="shared" si="5"/>
        <v>0.94000000000050932</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11986.83</v>
      </c>
      <c r="D178" s="76">
        <f>'PR-RAS'!E182</f>
        <v>25712.81</v>
      </c>
      <c r="E178" s="76">
        <v>0</v>
      </c>
      <c r="F178" s="76">
        <v>0</v>
      </c>
      <c r="G178" s="77">
        <f t="shared" si="4"/>
        <v>11224.003650000001</v>
      </c>
      <c r="H178" s="77">
        <f t="shared" si="5"/>
        <v>0.35999999999876309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2573</v>
      </c>
      <c r="D179" s="76">
        <f>'PR-RAS'!E183</f>
        <v>3825</v>
      </c>
      <c r="E179" s="76">
        <v>0</v>
      </c>
      <c r="F179" s="76">
        <v>0</v>
      </c>
      <c r="G179" s="77">
        <f t="shared" si="4"/>
        <v>1819.694</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1562.5</v>
      </c>
      <c r="D180" s="76">
        <f>'PR-RAS'!E184</f>
        <v>1875</v>
      </c>
      <c r="E180" s="76">
        <v>0</v>
      </c>
      <c r="F180" s="76">
        <v>0</v>
      </c>
      <c r="G180" s="77">
        <f t="shared" si="4"/>
        <v>950.9375</v>
      </c>
      <c r="H180" s="77">
        <f t="shared" si="5"/>
        <v>0.5</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6248.46</v>
      </c>
      <c r="D181" s="76">
        <f>'PR-RAS'!E185</f>
        <v>32292.68</v>
      </c>
      <c r="E181" s="76">
        <v>0</v>
      </c>
      <c r="F181" s="76">
        <v>0</v>
      </c>
      <c r="G181" s="77">
        <f t="shared" si="4"/>
        <v>12750.087600000001</v>
      </c>
      <c r="H181" s="77">
        <f t="shared" si="5"/>
        <v>0.77999999999974534</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8161.56</v>
      </c>
      <c r="D182" s="76">
        <f>'PR-RAS'!E186</f>
        <v>13416.4</v>
      </c>
      <c r="E182" s="76">
        <v>0</v>
      </c>
      <c r="F182" s="76">
        <v>0</v>
      </c>
      <c r="G182" s="77">
        <f t="shared" si="4"/>
        <v>6333.9791599999999</v>
      </c>
      <c r="H182" s="77">
        <f t="shared" si="5"/>
        <v>0.83999999999923602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30729.62</v>
      </c>
      <c r="D183" s="76">
        <f>'PR-RAS'!E187</f>
        <v>31403.360000000001</v>
      </c>
      <c r="E183" s="76">
        <v>0</v>
      </c>
      <c r="F183" s="76">
        <v>0</v>
      </c>
      <c r="G183" s="77">
        <f t="shared" si="4"/>
        <v>17023.613879999997</v>
      </c>
      <c r="H183" s="77">
        <f t="shared" si="5"/>
        <v>0.74000000000160071</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119395.21</v>
      </c>
      <c r="D190" s="76">
        <f>'PR-RAS'!E194</f>
        <v>96858.040000000008</v>
      </c>
      <c r="E190" s="76">
        <v>0</v>
      </c>
      <c r="F190" s="76">
        <v>0</v>
      </c>
      <c r="G190" s="77">
        <f t="shared" si="4"/>
        <v>59178.033810000008</v>
      </c>
      <c r="H190" s="77">
        <f t="shared" si="5"/>
        <v>0.25000000001455192</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21656.78</v>
      </c>
      <c r="D191" s="76">
        <f>'PR-RAS'!E195</f>
        <v>11879.78</v>
      </c>
      <c r="E191" s="76">
        <v>0</v>
      </c>
      <c r="F191" s="76">
        <v>0</v>
      </c>
      <c r="G191" s="77">
        <f t="shared" si="4"/>
        <v>8629.1045999999988</v>
      </c>
      <c r="H191" s="77">
        <f t="shared" si="5"/>
        <v>0.44000000000050932</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431.13</v>
      </c>
      <c r="D192" s="76">
        <f>'PR-RAS'!E196</f>
        <v>1186.3800000000001</v>
      </c>
      <c r="E192" s="76">
        <v>0</v>
      </c>
      <c r="F192" s="76">
        <v>0</v>
      </c>
      <c r="G192" s="77">
        <f t="shared" si="4"/>
        <v>535.54299000000003</v>
      </c>
      <c r="H192" s="77">
        <f t="shared" si="5"/>
        <v>0.51000000000010459</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3163.5</v>
      </c>
      <c r="D193" s="76">
        <f>'PR-RAS'!E197</f>
        <v>4588.8599999999997</v>
      </c>
      <c r="E193" s="76">
        <v>0</v>
      </c>
      <c r="F193" s="76">
        <v>0</v>
      </c>
      <c r="G193" s="77">
        <f t="shared" si="4"/>
        <v>2369.51424</v>
      </c>
      <c r="H193" s="77">
        <f t="shared" si="5"/>
        <v>0.64000000000032742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94143.8</v>
      </c>
      <c r="D197" s="76">
        <f>'PR-RAS'!E201</f>
        <v>79203.02</v>
      </c>
      <c r="E197" s="76">
        <v>0</v>
      </c>
      <c r="F197" s="76">
        <v>0</v>
      </c>
      <c r="G197" s="77">
        <f t="shared" si="6"/>
        <v>49499.768640000009</v>
      </c>
      <c r="H197" s="77">
        <f t="shared" si="7"/>
        <v>0.22000000000116415</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4539.42</v>
      </c>
      <c r="D198" s="76">
        <f>'PR-RAS'!E202</f>
        <v>6319.08</v>
      </c>
      <c r="E198" s="76">
        <v>0</v>
      </c>
      <c r="F198" s="76">
        <v>0</v>
      </c>
      <c r="G198" s="77">
        <f t="shared" si="6"/>
        <v>3383.9832600000004</v>
      </c>
      <c r="H198" s="77">
        <f t="shared" si="7"/>
        <v>0.5</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3729.88</v>
      </c>
      <c r="D204" s="76">
        <f>'PR-RAS'!E208</f>
        <v>5405.52</v>
      </c>
      <c r="E204" s="76">
        <v>0</v>
      </c>
      <c r="F204" s="76">
        <v>0</v>
      </c>
      <c r="G204" s="77">
        <f t="shared" si="6"/>
        <v>2951.8067600000004</v>
      </c>
      <c r="H204" s="77">
        <f t="shared" si="7"/>
        <v>0.5999999999994543</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3729.88</v>
      </c>
      <c r="D207" s="76">
        <f>'PR-RAS'!E211</f>
        <v>5405.52</v>
      </c>
      <c r="E207" s="76">
        <v>0</v>
      </c>
      <c r="F207" s="76">
        <v>0</v>
      </c>
      <c r="G207" s="77">
        <f t="shared" si="6"/>
        <v>2995.4295200000001</v>
      </c>
      <c r="H207" s="77">
        <f t="shared" si="7"/>
        <v>0.5999999999994543</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809.54000000000008</v>
      </c>
      <c r="D212" s="76">
        <f>'PR-RAS'!E216</f>
        <v>913.56</v>
      </c>
      <c r="E212" s="76">
        <v>0</v>
      </c>
      <c r="F212" s="76">
        <v>0</v>
      </c>
      <c r="G212" s="77">
        <f t="shared" si="6"/>
        <v>556.33525999999995</v>
      </c>
      <c r="H212" s="77">
        <f t="shared" si="7"/>
        <v>0.89999999999997726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802.2</v>
      </c>
      <c r="D213" s="76">
        <f>'PR-RAS'!E217</f>
        <v>913.56</v>
      </c>
      <c r="E213" s="76">
        <v>0</v>
      </c>
      <c r="F213" s="76">
        <v>0</v>
      </c>
      <c r="G213" s="77">
        <f t="shared" si="6"/>
        <v>557.41583999999989</v>
      </c>
      <c r="H213" s="77">
        <f t="shared" si="7"/>
        <v>0.64000000000010004</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7.34</v>
      </c>
      <c r="D215" s="76">
        <f>'PR-RAS'!E219</f>
        <v>0</v>
      </c>
      <c r="E215" s="76">
        <v>0</v>
      </c>
      <c r="F215" s="76">
        <v>0</v>
      </c>
      <c r="G215" s="77">
        <f t="shared" si="6"/>
        <v>1.5707599999999999</v>
      </c>
      <c r="H215" s="77">
        <f t="shared" si="7"/>
        <v>0.33999999999999986</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193878.89</v>
      </c>
      <c r="D226" s="76">
        <f>'PR-RAS'!E230</f>
        <v>198910.5</v>
      </c>
      <c r="E226" s="76">
        <v>0</v>
      </c>
      <c r="F226" s="76">
        <v>0</v>
      </c>
      <c r="G226" s="77">
        <f t="shared" si="6"/>
        <v>133132.47525000002</v>
      </c>
      <c r="H226" s="77">
        <f t="shared" si="7"/>
        <v>0.60999999998603016</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193878.89</v>
      </c>
      <c r="D233" s="76">
        <f>'PR-RAS'!E237</f>
        <v>198910.5</v>
      </c>
      <c r="E233" s="76">
        <v>0</v>
      </c>
      <c r="F233" s="76">
        <v>0</v>
      </c>
      <c r="G233" s="77">
        <f t="shared" si="6"/>
        <v>137274.37448</v>
      </c>
      <c r="H233" s="77">
        <f t="shared" si="7"/>
        <v>0.60999999998603016</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190238.67</v>
      </c>
      <c r="D234" s="76">
        <f>'PR-RAS'!E238</f>
        <v>195214.66</v>
      </c>
      <c r="E234" s="76">
        <v>0</v>
      </c>
      <c r="F234" s="76">
        <v>0</v>
      </c>
      <c r="G234" s="77">
        <f t="shared" si="6"/>
        <v>135295.64167000001</v>
      </c>
      <c r="H234" s="77">
        <f t="shared" si="7"/>
        <v>0.66999999998370185</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3640.22</v>
      </c>
      <c r="D235" s="76">
        <f>'PR-RAS'!E239</f>
        <v>3695.84</v>
      </c>
      <c r="E235" s="76">
        <v>0</v>
      </c>
      <c r="F235" s="76">
        <v>0</v>
      </c>
      <c r="G235" s="77">
        <f t="shared" si="6"/>
        <v>2581.4646000000002</v>
      </c>
      <c r="H235" s="77">
        <f t="shared" si="7"/>
        <v>0.37999999999965439</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12762.63</v>
      </c>
      <c r="D258" s="76">
        <f>'PR-RAS'!E262</f>
        <v>30850.77</v>
      </c>
      <c r="E258" s="76">
        <v>0</v>
      </c>
      <c r="F258" s="76">
        <v>0</v>
      </c>
      <c r="G258" s="77">
        <f t="shared" ref="G258:G321" si="8">(B258/1000)*(C258*1+D258*2)</f>
        <v>19137.291689999998</v>
      </c>
      <c r="H258" s="77">
        <f t="shared" ref="H258:H321" si="9">ABS(C258-ROUND(C258,0))+ABS(D258-ROUND(D258,0))</f>
        <v>0.6000000000003638</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12762.63</v>
      </c>
      <c r="D265" s="76">
        <f>'PR-RAS'!E269</f>
        <v>30850.77</v>
      </c>
      <c r="E265" s="76">
        <v>0</v>
      </c>
      <c r="F265" s="76">
        <v>0</v>
      </c>
      <c r="G265" s="77">
        <f t="shared" si="8"/>
        <v>19658.54088</v>
      </c>
      <c r="H265" s="77">
        <f t="shared" si="9"/>
        <v>0.6000000000003638</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10312.629999999999</v>
      </c>
      <c r="D266" s="76">
        <f>'PR-RAS'!E270</f>
        <v>28150.77</v>
      </c>
      <c r="E266" s="76">
        <v>0</v>
      </c>
      <c r="F266" s="76">
        <v>0</v>
      </c>
      <c r="G266" s="77">
        <f t="shared" si="8"/>
        <v>17652.75505</v>
      </c>
      <c r="H266" s="77">
        <f t="shared" si="9"/>
        <v>0.6000000000003638</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2450</v>
      </c>
      <c r="D267" s="76">
        <f>'PR-RAS'!E271</f>
        <v>2700</v>
      </c>
      <c r="E267" s="76">
        <v>0</v>
      </c>
      <c r="F267" s="76">
        <v>0</v>
      </c>
      <c r="G267" s="77">
        <f t="shared" si="8"/>
        <v>2088.1</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39881.620000000003</v>
      </c>
      <c r="D269" s="76">
        <f>'PR-RAS'!E273</f>
        <v>51057.270000000004</v>
      </c>
      <c r="E269" s="76">
        <v>0</v>
      </c>
      <c r="F269" s="76">
        <v>0</v>
      </c>
      <c r="G269" s="77">
        <f t="shared" si="8"/>
        <v>38054.970880000001</v>
      </c>
      <c r="H269" s="77">
        <f t="shared" si="9"/>
        <v>0.65000000000145519</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33744.22</v>
      </c>
      <c r="D270" s="76">
        <f>'PR-RAS'!E274</f>
        <v>42595.47</v>
      </c>
      <c r="E270" s="76">
        <v>0</v>
      </c>
      <c r="F270" s="76">
        <v>0</v>
      </c>
      <c r="G270" s="77">
        <f t="shared" si="8"/>
        <v>31993.558040000004</v>
      </c>
      <c r="H270" s="77">
        <f t="shared" si="9"/>
        <v>0.69000000000232831</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33744.22</v>
      </c>
      <c r="D271" s="76">
        <f>'PR-RAS'!E275</f>
        <v>42595.47</v>
      </c>
      <c r="E271" s="76">
        <v>0</v>
      </c>
      <c r="F271" s="76">
        <v>0</v>
      </c>
      <c r="G271" s="77">
        <f t="shared" si="8"/>
        <v>32112.493200000004</v>
      </c>
      <c r="H271" s="77">
        <f t="shared" si="9"/>
        <v>0.69000000000232831</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6137.4</v>
      </c>
      <c r="D285" s="76">
        <f>'PR-RAS'!E289</f>
        <v>8461.7999999999993</v>
      </c>
      <c r="E285" s="76">
        <v>0</v>
      </c>
      <c r="F285" s="76">
        <v>0</v>
      </c>
      <c r="G285" s="77">
        <f t="shared" si="8"/>
        <v>6549.3239999999996</v>
      </c>
      <c r="H285" s="77">
        <f t="shared" si="9"/>
        <v>0.6000000000003638</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6137.4</v>
      </c>
      <c r="D286" s="76">
        <f>'PR-RAS'!E290</f>
        <v>8461.7999999999993</v>
      </c>
      <c r="E286" s="76">
        <v>0</v>
      </c>
      <c r="F286" s="76">
        <v>0</v>
      </c>
      <c r="G286" s="77">
        <f t="shared" si="8"/>
        <v>6572.3849999999993</v>
      </c>
      <c r="H286" s="77">
        <f t="shared" si="9"/>
        <v>0.6000000000003638</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577737.89999999991</v>
      </c>
      <c r="D295" s="76">
        <f>'PR-RAS'!E299</f>
        <v>651961.17999999993</v>
      </c>
      <c r="E295" s="76">
        <v>0</v>
      </c>
      <c r="F295" s="76">
        <v>0</v>
      </c>
      <c r="G295" s="77">
        <f t="shared" si="8"/>
        <v>553208.1164399999</v>
      </c>
      <c r="H295" s="77">
        <f t="shared" si="9"/>
        <v>0.28000000002793968</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121456.31000000006</v>
      </c>
      <c r="E296" s="76">
        <v>0</v>
      </c>
      <c r="F296" s="76">
        <v>0</v>
      </c>
      <c r="G296" s="77">
        <f t="shared" si="8"/>
        <v>71659.222900000022</v>
      </c>
      <c r="H296" s="77">
        <f t="shared" si="9"/>
        <v>0.31000000005587935</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15842.699999999953</v>
      </c>
      <c r="D297" s="76">
        <f>'PR-RAS'!E301</f>
        <v>0</v>
      </c>
      <c r="E297" s="76">
        <v>0</v>
      </c>
      <c r="F297" s="76">
        <v>0</v>
      </c>
      <c r="G297" s="77">
        <f t="shared" si="8"/>
        <v>4689.4391999999862</v>
      </c>
      <c r="H297" s="77">
        <f t="shared" si="9"/>
        <v>0.30000000004656613</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327247.75</v>
      </c>
      <c r="D298" s="76">
        <f>'PR-RAS'!E302</f>
        <v>542843.44999999995</v>
      </c>
      <c r="E298" s="76">
        <v>0</v>
      </c>
      <c r="F298" s="76">
        <v>0</v>
      </c>
      <c r="G298" s="77">
        <f t="shared" si="8"/>
        <v>419641.59104999993</v>
      </c>
      <c r="H298" s="77">
        <f t="shared" si="9"/>
        <v>0.69999999995343387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9446.98</v>
      </c>
      <c r="E300" s="76">
        <v>0</v>
      </c>
      <c r="F300" s="76">
        <v>0</v>
      </c>
      <c r="G300" s="77">
        <f t="shared" si="8"/>
        <v>5649.2940399999998</v>
      </c>
      <c r="H300" s="77">
        <f t="shared" si="9"/>
        <v>2.0000000000436557E-2</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23.44</v>
      </c>
      <c r="E302" s="76">
        <v>0</v>
      </c>
      <c r="F302" s="76">
        <v>0</v>
      </c>
      <c r="G302" s="77">
        <f t="shared" si="8"/>
        <v>14.11088</v>
      </c>
      <c r="H302" s="77">
        <f t="shared" si="9"/>
        <v>0.44000000000000128</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72100</v>
      </c>
      <c r="E303" s="76">
        <v>0</v>
      </c>
      <c r="F303" s="76">
        <v>0</v>
      </c>
      <c r="G303" s="77">
        <f t="shared" si="8"/>
        <v>43548.4</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72100</v>
      </c>
      <c r="E304" s="76">
        <v>0</v>
      </c>
      <c r="F304" s="76">
        <v>0</v>
      </c>
      <c r="G304" s="77">
        <f t="shared" si="8"/>
        <v>43692.6</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72100</v>
      </c>
      <c r="E305" s="76">
        <v>0</v>
      </c>
      <c r="F305" s="76">
        <v>0</v>
      </c>
      <c r="G305" s="77">
        <f t="shared" si="8"/>
        <v>43836.799999999996</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72100</v>
      </c>
      <c r="E306" s="76">
        <v>0</v>
      </c>
      <c r="F306" s="76">
        <v>0</v>
      </c>
      <c r="G306" s="77">
        <f t="shared" si="8"/>
        <v>43981</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47673.04</v>
      </c>
      <c r="D355" s="76">
        <f>'PR-RAS'!E360</f>
        <v>43637.57</v>
      </c>
      <c r="E355" s="76">
        <v>0</v>
      </c>
      <c r="F355" s="76">
        <v>0</v>
      </c>
      <c r="G355" s="77">
        <f t="shared" si="10"/>
        <v>47771.655719999995</v>
      </c>
      <c r="H355" s="77">
        <f t="shared" si="11"/>
        <v>0.47000000000116415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35432.800000000003</v>
      </c>
      <c r="D368" s="76">
        <f>'PR-RAS'!E373</f>
        <v>39225.07</v>
      </c>
      <c r="E368" s="76">
        <v>0</v>
      </c>
      <c r="F368" s="76">
        <v>0</v>
      </c>
      <c r="G368" s="77">
        <f t="shared" si="10"/>
        <v>41795.038979999998</v>
      </c>
      <c r="H368" s="77">
        <f t="shared" si="11"/>
        <v>0.26999999999679858</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29728.799999999999</v>
      </c>
      <c r="D369" s="76">
        <f>'PR-RAS'!E374</f>
        <v>14344.22</v>
      </c>
      <c r="E369" s="76">
        <v>0</v>
      </c>
      <c r="F369" s="76">
        <v>0</v>
      </c>
      <c r="G369" s="77">
        <f t="shared" si="10"/>
        <v>21497.544319999997</v>
      </c>
      <c r="H369" s="77">
        <f t="shared" si="11"/>
        <v>0.42000000000007276</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7708.14</v>
      </c>
      <c r="D371" s="76">
        <f>'PR-RAS'!E376</f>
        <v>969</v>
      </c>
      <c r="E371" s="76">
        <v>0</v>
      </c>
      <c r="F371" s="76">
        <v>0</v>
      </c>
      <c r="G371" s="77">
        <f t="shared" si="10"/>
        <v>3569.0717999999997</v>
      </c>
      <c r="H371" s="77">
        <f t="shared" si="11"/>
        <v>0.14000000000032742</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2640</v>
      </c>
      <c r="D372" s="76">
        <f>'PR-RAS'!E377</f>
        <v>0</v>
      </c>
      <c r="E372" s="76">
        <v>0</v>
      </c>
      <c r="F372" s="76">
        <v>0</v>
      </c>
      <c r="G372" s="77">
        <f t="shared" si="10"/>
        <v>979.43999999999994</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19380.66</v>
      </c>
      <c r="D373" s="76">
        <f>'PR-RAS'!E378</f>
        <v>13375.22</v>
      </c>
      <c r="E373" s="76">
        <v>0</v>
      </c>
      <c r="F373" s="76">
        <v>0</v>
      </c>
      <c r="G373" s="77">
        <f t="shared" si="10"/>
        <v>17160.769199999999</v>
      </c>
      <c r="H373" s="77">
        <f t="shared" si="11"/>
        <v>0.55999999999949068</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854</v>
      </c>
      <c r="D374" s="76">
        <f>'PR-RAS'!E379</f>
        <v>155.85</v>
      </c>
      <c r="E374" s="76">
        <v>0</v>
      </c>
      <c r="F374" s="76">
        <v>0</v>
      </c>
      <c r="G374" s="77">
        <f t="shared" si="10"/>
        <v>434.80610000000001</v>
      </c>
      <c r="H374" s="77">
        <f t="shared" si="11"/>
        <v>0.15000000000000568</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854</v>
      </c>
      <c r="D375" s="76">
        <f>'PR-RAS'!E380</f>
        <v>0</v>
      </c>
      <c r="E375" s="76">
        <v>0</v>
      </c>
      <c r="F375" s="76">
        <v>0</v>
      </c>
      <c r="G375" s="77">
        <f t="shared" si="10"/>
        <v>319.39600000000002</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155.85</v>
      </c>
      <c r="E381" s="76">
        <v>0</v>
      </c>
      <c r="F381" s="76">
        <v>0</v>
      </c>
      <c r="G381" s="77">
        <f t="shared" si="10"/>
        <v>118.446</v>
      </c>
      <c r="H381" s="77">
        <f t="shared" si="11"/>
        <v>0.15000000000000568</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18400</v>
      </c>
      <c r="E383" s="76">
        <v>0</v>
      </c>
      <c r="F383" s="76">
        <v>0</v>
      </c>
      <c r="G383" s="77">
        <f t="shared" si="10"/>
        <v>14057.6</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18400</v>
      </c>
      <c r="E384" s="76">
        <v>0</v>
      </c>
      <c r="F384" s="76">
        <v>0</v>
      </c>
      <c r="G384" s="77">
        <f t="shared" si="10"/>
        <v>14094.4</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4850</v>
      </c>
      <c r="D396" s="76">
        <f>'PR-RAS'!E401</f>
        <v>6325</v>
      </c>
      <c r="E396" s="76">
        <v>0</v>
      </c>
      <c r="F396" s="76">
        <v>0</v>
      </c>
      <c r="G396" s="77">
        <f t="shared" si="12"/>
        <v>6912.5</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4850</v>
      </c>
      <c r="D399" s="76">
        <f>'PR-RAS'!E404</f>
        <v>6325</v>
      </c>
      <c r="E399" s="76">
        <v>0</v>
      </c>
      <c r="F399" s="76">
        <v>0</v>
      </c>
      <c r="G399" s="77">
        <f t="shared" si="12"/>
        <v>6965</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12240.24</v>
      </c>
      <c r="D407" s="76">
        <f>'PR-RAS'!E412</f>
        <v>4412.5</v>
      </c>
      <c r="E407" s="76">
        <v>0</v>
      </c>
      <c r="F407" s="76">
        <v>0</v>
      </c>
      <c r="G407" s="77">
        <f t="shared" si="12"/>
        <v>8552.487439999999</v>
      </c>
      <c r="H407" s="77">
        <f t="shared" si="13"/>
        <v>0.73999999999978172</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10246.49</v>
      </c>
      <c r="D408" s="76">
        <f>'PR-RAS'!E413</f>
        <v>0</v>
      </c>
      <c r="E408" s="76">
        <v>0</v>
      </c>
      <c r="F408" s="76">
        <v>0</v>
      </c>
      <c r="G408" s="77">
        <f t="shared" si="12"/>
        <v>4170.32143</v>
      </c>
      <c r="H408" s="77">
        <f t="shared" si="13"/>
        <v>0.48999999999978172</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1993.75</v>
      </c>
      <c r="D411" s="76">
        <f>'PR-RAS'!E416</f>
        <v>4412.5</v>
      </c>
      <c r="E411" s="76">
        <v>0</v>
      </c>
      <c r="F411" s="76">
        <v>0</v>
      </c>
      <c r="G411" s="77">
        <f t="shared" si="12"/>
        <v>4435.6875</v>
      </c>
      <c r="H411" s="77">
        <f t="shared" si="13"/>
        <v>0.75</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28462.43</v>
      </c>
      <c r="E412" s="76">
        <v>0</v>
      </c>
      <c r="F412" s="76">
        <v>0</v>
      </c>
      <c r="G412" s="77">
        <f t="shared" si="12"/>
        <v>23396.117459999998</v>
      </c>
      <c r="H412" s="77">
        <f t="shared" si="13"/>
        <v>0.43000000000029104</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47673.04</v>
      </c>
      <c r="D413" s="76">
        <f>'PR-RAS'!E418</f>
        <v>0</v>
      </c>
      <c r="E413" s="76">
        <v>0</v>
      </c>
      <c r="F413" s="76">
        <v>0</v>
      </c>
      <c r="G413" s="77">
        <f t="shared" si="12"/>
        <v>19641.29248</v>
      </c>
      <c r="H413" s="77">
        <f t="shared" si="13"/>
        <v>4.0000000000873115E-2</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228702.8</v>
      </c>
      <c r="D415" s="76">
        <f>'PR-RAS'!E420</f>
        <v>447623.15</v>
      </c>
      <c r="E415" s="76">
        <v>0</v>
      </c>
      <c r="F415" s="76">
        <v>0</v>
      </c>
      <c r="G415" s="77">
        <f t="shared" si="12"/>
        <v>465314.92740000004</v>
      </c>
      <c r="H415" s="77">
        <f t="shared" si="13"/>
        <v>0.3500000000349246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6287.76</v>
      </c>
      <c r="E416" s="76">
        <v>0</v>
      </c>
      <c r="F416" s="76">
        <v>0</v>
      </c>
      <c r="G416" s="77">
        <f t="shared" si="12"/>
        <v>5218.8407999999999</v>
      </c>
      <c r="H416" s="77">
        <f t="shared" si="13"/>
        <v>0.23999999999978172</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561895.19999999995</v>
      </c>
      <c r="D417" s="76">
        <f>'PR-RAS'!E422</f>
        <v>845517.49</v>
      </c>
      <c r="E417" s="76">
        <v>0</v>
      </c>
      <c r="F417" s="76">
        <v>0</v>
      </c>
      <c r="G417" s="77">
        <f t="shared" si="12"/>
        <v>937218.95487999986</v>
      </c>
      <c r="H417" s="77">
        <f t="shared" si="13"/>
        <v>0.68999999994412065</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625410.93999999994</v>
      </c>
      <c r="D418" s="76">
        <f>'PR-RAS'!E423</f>
        <v>695598.74999999988</v>
      </c>
      <c r="E418" s="76">
        <v>0</v>
      </c>
      <c r="F418" s="76">
        <v>0</v>
      </c>
      <c r="G418" s="77">
        <f t="shared" si="12"/>
        <v>840925.71947999985</v>
      </c>
      <c r="H418" s="77">
        <f t="shared" si="13"/>
        <v>0.31000000017229468</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149918.74000000011</v>
      </c>
      <c r="E419" s="76">
        <v>0</v>
      </c>
      <c r="F419" s="76">
        <v>0</v>
      </c>
      <c r="G419" s="77">
        <f t="shared" si="12"/>
        <v>125332.06664000008</v>
      </c>
      <c r="H419" s="77">
        <f t="shared" si="13"/>
        <v>0.2599999998928979</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63515.739999999991</v>
      </c>
      <c r="D420" s="76">
        <f>'PR-RAS'!E425</f>
        <v>0</v>
      </c>
      <c r="E420" s="76">
        <v>0</v>
      </c>
      <c r="F420" s="76">
        <v>0</v>
      </c>
      <c r="G420" s="77">
        <f t="shared" si="12"/>
        <v>26613.095059999996</v>
      </c>
      <c r="H420" s="77">
        <f t="shared" si="13"/>
        <v>0.26000000000931323</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98544.950000000012</v>
      </c>
      <c r="D421" s="76">
        <f>'PR-RAS'!E426</f>
        <v>95220.29999999993</v>
      </c>
      <c r="E421" s="76">
        <v>0</v>
      </c>
      <c r="F421" s="76">
        <v>0</v>
      </c>
      <c r="G421" s="77">
        <f t="shared" si="12"/>
        <v>121373.93099999994</v>
      </c>
      <c r="H421" s="77">
        <f t="shared" si="13"/>
        <v>0.34999999991850927</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15734.74</v>
      </c>
      <c r="E423" s="76">
        <v>0</v>
      </c>
      <c r="F423" s="76">
        <v>0</v>
      </c>
      <c r="G423" s="77">
        <f t="shared" si="12"/>
        <v>13280.120559999999</v>
      </c>
      <c r="H423" s="77">
        <f t="shared" si="13"/>
        <v>0.26000000000021828</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26323.9</v>
      </c>
      <c r="D529" s="76">
        <f>'PR-RAS'!E535</f>
        <v>12481.05</v>
      </c>
      <c r="E529" s="76">
        <v>0</v>
      </c>
      <c r="F529" s="76">
        <v>0</v>
      </c>
      <c r="G529" s="77">
        <f t="shared" si="16"/>
        <v>27079.008000000002</v>
      </c>
      <c r="H529" s="77">
        <f t="shared" si="17"/>
        <v>0.14999999999781721</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26323.9</v>
      </c>
      <c r="D591" s="76">
        <f>'PR-RAS'!E597</f>
        <v>12481.05</v>
      </c>
      <c r="E591" s="76">
        <v>0</v>
      </c>
      <c r="F591" s="76">
        <v>0</v>
      </c>
      <c r="G591" s="77">
        <f t="shared" si="18"/>
        <v>30258.739999999998</v>
      </c>
      <c r="H591" s="77">
        <f t="shared" si="19"/>
        <v>0.14999999999781721</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26323.9</v>
      </c>
      <c r="D603" s="76">
        <f>'PR-RAS'!E609</f>
        <v>12481.05</v>
      </c>
      <c r="E603" s="76">
        <v>0</v>
      </c>
      <c r="F603" s="76">
        <v>0</v>
      </c>
      <c r="G603" s="77">
        <f t="shared" si="18"/>
        <v>30874.171999999999</v>
      </c>
      <c r="H603" s="77">
        <f t="shared" si="19"/>
        <v>0.14999999999781721</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26323.9</v>
      </c>
      <c r="D604" s="76">
        <f>'PR-RAS'!E610</f>
        <v>12481.05</v>
      </c>
      <c r="E604" s="76">
        <v>0</v>
      </c>
      <c r="F604" s="76">
        <v>0</v>
      </c>
      <c r="G604" s="77">
        <f t="shared" si="18"/>
        <v>30925.457999999999</v>
      </c>
      <c r="H604" s="77">
        <f t="shared" si="19"/>
        <v>0.14999999999781721</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26323.9</v>
      </c>
      <c r="D634" s="76">
        <f>'PR-RAS'!E640</f>
        <v>12481.05</v>
      </c>
      <c r="E634" s="76">
        <v>0</v>
      </c>
      <c r="F634" s="76">
        <v>0</v>
      </c>
      <c r="G634" s="77">
        <f t="shared" si="18"/>
        <v>32464.038</v>
      </c>
      <c r="H634" s="77">
        <f t="shared" si="19"/>
        <v>0.14999999999781721</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65794.33</v>
      </c>
      <c r="D636" s="76">
        <f>'PR-RAS'!E642</f>
        <v>118445.09</v>
      </c>
      <c r="E636" s="76">
        <v>0</v>
      </c>
      <c r="F636" s="76">
        <v>0</v>
      </c>
      <c r="G636" s="77">
        <f t="shared" si="18"/>
        <v>192204.66385000001</v>
      </c>
      <c r="H636" s="77">
        <f t="shared" si="19"/>
        <v>0.41999999999825377</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561895.19999999995</v>
      </c>
      <c r="D637" s="76">
        <f>'PR-RAS'!E643</f>
        <v>845517.49</v>
      </c>
      <c r="E637" s="76">
        <v>0</v>
      </c>
      <c r="F637" s="76">
        <v>0</v>
      </c>
      <c r="G637" s="77">
        <f t="shared" si="18"/>
        <v>1432863.5944799997</v>
      </c>
      <c r="H637" s="77">
        <f t="shared" si="19"/>
        <v>0.68999999994412065</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651734.84</v>
      </c>
      <c r="D638" s="76">
        <f>'PR-RAS'!E644</f>
        <v>708079.79999999993</v>
      </c>
      <c r="E638" s="76">
        <v>0</v>
      </c>
      <c r="F638" s="76">
        <v>0</v>
      </c>
      <c r="G638" s="77">
        <f t="shared" si="18"/>
        <v>1317248.75828</v>
      </c>
      <c r="H638" s="77">
        <f t="shared" si="19"/>
        <v>0.36000000010244548</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137437.69000000006</v>
      </c>
      <c r="E639" s="76">
        <v>0</v>
      </c>
      <c r="F639" s="76">
        <v>0</v>
      </c>
      <c r="G639" s="77">
        <f t="shared" si="18"/>
        <v>175370.49244000009</v>
      </c>
      <c r="H639" s="77">
        <f t="shared" si="19"/>
        <v>0.30999999993946403</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89839.640000000014</v>
      </c>
      <c r="D640" s="76">
        <f>'PR-RAS'!E646</f>
        <v>0</v>
      </c>
      <c r="E640" s="76">
        <v>0</v>
      </c>
      <c r="F640" s="76">
        <v>0</v>
      </c>
      <c r="G640" s="77">
        <f t="shared" si="18"/>
        <v>57407.529960000007</v>
      </c>
      <c r="H640" s="77">
        <f t="shared" si="19"/>
        <v>0.35999999998603016</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32750.62000000001</v>
      </c>
      <c r="D641" s="76">
        <f>'PR-RAS'!E647</f>
        <v>0</v>
      </c>
      <c r="E641" s="76">
        <v>0</v>
      </c>
      <c r="F641" s="76">
        <v>0</v>
      </c>
      <c r="G641" s="77">
        <f t="shared" si="18"/>
        <v>20960.396800000006</v>
      </c>
      <c r="H641" s="77">
        <f t="shared" si="19"/>
        <v>0.3799999999901047</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23224.790000000066</v>
      </c>
      <c r="E642" s="76">
        <v>0</v>
      </c>
      <c r="F642" s="76">
        <v>0</v>
      </c>
      <c r="G642" s="77">
        <f t="shared" ref="G642:G705" si="20">(B642/1000)*(C642*1+D642*2)</f>
        <v>29774.180780000086</v>
      </c>
      <c r="H642" s="77">
        <f t="shared" ref="H642:H705" si="21">ABS(C642-ROUND(C642,0))+ABS(D642-ROUND(D642,0))</f>
        <v>0.20999999993364327</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114212.9</v>
      </c>
      <c r="E643" s="76">
        <v>0</v>
      </c>
      <c r="F643" s="76">
        <v>0</v>
      </c>
      <c r="G643" s="77">
        <f t="shared" si="20"/>
        <v>146649.36359999998</v>
      </c>
      <c r="H643" s="77">
        <f t="shared" si="21"/>
        <v>0.10000000000582077</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57089.020000000004</v>
      </c>
      <c r="D644" s="76">
        <f>'PR-RAS'!E650</f>
        <v>0</v>
      </c>
      <c r="E644" s="76">
        <v>0</v>
      </c>
      <c r="F644" s="76">
        <v>0</v>
      </c>
      <c r="G644" s="77">
        <f t="shared" si="20"/>
        <v>36708.239860000001</v>
      </c>
      <c r="H644" s="77">
        <f t="shared" si="21"/>
        <v>2.0000000004074536E-2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187502.13</v>
      </c>
      <c r="D646" s="76">
        <f>'PR-RAS'!E653</f>
        <v>84157.11</v>
      </c>
      <c r="E646" s="76">
        <v>0</v>
      </c>
      <c r="F646" s="76">
        <v>0</v>
      </c>
      <c r="G646" s="77">
        <f t="shared" si="20"/>
        <v>229501.54574999999</v>
      </c>
      <c r="H646" s="77">
        <f t="shared" si="21"/>
        <v>0.24000000000523869</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602275.59</v>
      </c>
      <c r="D647" s="76">
        <f>'PR-RAS'!E654</f>
        <v>870171.54</v>
      </c>
      <c r="E647" s="76">
        <v>0</v>
      </c>
      <c r="F647" s="76">
        <v>0</v>
      </c>
      <c r="G647" s="77">
        <f t="shared" si="20"/>
        <v>1513331.6608200001</v>
      </c>
      <c r="H647" s="77">
        <f t="shared" si="21"/>
        <v>0.86999999999534339</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738368.27</v>
      </c>
      <c r="D648" s="76">
        <f>'PR-RAS'!E655</f>
        <v>790570.36</v>
      </c>
      <c r="E648" s="76">
        <v>0</v>
      </c>
      <c r="F648" s="76">
        <v>0</v>
      </c>
      <c r="G648" s="77">
        <f t="shared" si="20"/>
        <v>1500722.3165300002</v>
      </c>
      <c r="H648" s="77">
        <f t="shared" si="21"/>
        <v>0.63000000000465661</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51409.449999999953</v>
      </c>
      <c r="D649" s="76">
        <f>'PR-RAS'!E656</f>
        <v>163758.29000000004</v>
      </c>
      <c r="E649" s="76">
        <v>0</v>
      </c>
      <c r="F649" s="76">
        <v>0</v>
      </c>
      <c r="G649" s="77">
        <f t="shared" si="20"/>
        <v>245544.06744000001</v>
      </c>
      <c r="H649" s="77">
        <f t="shared" si="21"/>
        <v>0.73999999999068677</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5</v>
      </c>
      <c r="D650" s="76">
        <f>'PR-RAS'!E657</f>
        <v>6</v>
      </c>
      <c r="E650" s="76">
        <v>0</v>
      </c>
      <c r="F650" s="76">
        <v>0</v>
      </c>
      <c r="G650" s="77">
        <f t="shared" si="20"/>
        <v>11.033000000000001</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5</v>
      </c>
      <c r="D652" s="76">
        <f>'PR-RAS'!E659</f>
        <v>5</v>
      </c>
      <c r="E652" s="76">
        <v>0</v>
      </c>
      <c r="F652" s="76">
        <v>0</v>
      </c>
      <c r="G652" s="77">
        <f t="shared" si="20"/>
        <v>9.7650000000000006</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10866.06</v>
      </c>
      <c r="E657" s="76">
        <v>0</v>
      </c>
      <c r="F657" s="76">
        <v>0</v>
      </c>
      <c r="G657" s="77">
        <f t="shared" si="20"/>
        <v>14256.27072</v>
      </c>
      <c r="H657" s="77">
        <f t="shared" si="21"/>
        <v>5.9999999999490683E-2</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12640</v>
      </c>
      <c r="D663" s="76">
        <f>'PR-RAS'!E670</f>
        <v>2100</v>
      </c>
      <c r="E663" s="76">
        <v>0</v>
      </c>
      <c r="F663" s="76">
        <v>0</v>
      </c>
      <c r="G663" s="77">
        <f t="shared" si="20"/>
        <v>11148.08</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778.89</v>
      </c>
      <c r="E704" s="76">
        <v>0</v>
      </c>
      <c r="F704" s="76">
        <v>0</v>
      </c>
      <c r="G704" s="77">
        <f t="shared" si="20"/>
        <v>1095.11934</v>
      </c>
      <c r="H704" s="77">
        <f t="shared" si="21"/>
        <v>0.11000000000001364</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686.02</v>
      </c>
      <c r="E715" s="76">
        <v>0</v>
      </c>
      <c r="F715" s="76">
        <v>0</v>
      </c>
      <c r="G715" s="77">
        <f t="shared" si="22"/>
        <v>979.63655999999992</v>
      </c>
      <c r="H715" s="77">
        <f t="shared" si="23"/>
        <v>1.999999999998181E-2</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0</v>
      </c>
      <c r="D727" s="76">
        <f>'PR-RAS'!E734</f>
        <v>3838.37</v>
      </c>
      <c r="E727" s="76">
        <v>0</v>
      </c>
      <c r="F727" s="76">
        <v>0</v>
      </c>
      <c r="G727" s="77">
        <f t="shared" si="22"/>
        <v>5573.3132399999995</v>
      </c>
      <c r="H727" s="77">
        <f t="shared" si="23"/>
        <v>0.36999999999989086</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11879.78</v>
      </c>
      <c r="E734" s="76">
        <v>0</v>
      </c>
      <c r="F734" s="76">
        <v>0</v>
      </c>
      <c r="G734" s="77">
        <f t="shared" si="22"/>
        <v>17415.75748</v>
      </c>
      <c r="H734" s="77">
        <f t="shared" si="23"/>
        <v>0.21999999999934516</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3729.88</v>
      </c>
      <c r="D753" s="76">
        <f>'PR-RAS'!E760</f>
        <v>5405.52</v>
      </c>
      <c r="E753" s="76">
        <v>0</v>
      </c>
      <c r="F753" s="76">
        <v>0</v>
      </c>
      <c r="G753" s="77">
        <f t="shared" si="22"/>
        <v>10934.771840000001</v>
      </c>
      <c r="H753" s="77">
        <f t="shared" si="23"/>
        <v>0.5999999999994543</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190238.67</v>
      </c>
      <c r="D774" s="76">
        <f>'PR-RAS'!E781</f>
        <v>195214.66</v>
      </c>
      <c r="E774" s="76">
        <v>0</v>
      </c>
      <c r="F774" s="76">
        <v>0</v>
      </c>
      <c r="G774" s="77">
        <f t="shared" si="24"/>
        <v>448856.35626999999</v>
      </c>
      <c r="H774" s="77">
        <f t="shared" si="25"/>
        <v>0.66999999998370185</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3640.22</v>
      </c>
      <c r="D780" s="76">
        <f>'PR-RAS'!E787</f>
        <v>3695.84</v>
      </c>
      <c r="E780" s="76">
        <v>0</v>
      </c>
      <c r="F780" s="76">
        <v>0</v>
      </c>
      <c r="G780" s="77">
        <f t="shared" si="24"/>
        <v>8593.8500999999997</v>
      </c>
      <c r="H780" s="77">
        <f t="shared" si="25"/>
        <v>0.37999999999965439</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10312.629999999999</v>
      </c>
      <c r="D836" s="76">
        <f>'PR-RAS'!E843</f>
        <v>4672.01</v>
      </c>
      <c r="E836" s="76">
        <v>0</v>
      </c>
      <c r="F836" s="76">
        <v>0</v>
      </c>
      <c r="G836" s="77">
        <f t="shared" si="26"/>
        <v>16413.302749999999</v>
      </c>
      <c r="H836" s="77">
        <f t="shared" si="27"/>
        <v>0.38000000000101863</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19520</v>
      </c>
      <c r="E839" s="76">
        <v>0</v>
      </c>
      <c r="F839" s="76">
        <v>0</v>
      </c>
      <c r="G839" s="77">
        <f t="shared" si="26"/>
        <v>32715.52</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3050</v>
      </c>
      <c r="E841" s="76">
        <v>0</v>
      </c>
      <c r="F841" s="76">
        <v>0</v>
      </c>
      <c r="G841" s="77">
        <f t="shared" si="26"/>
        <v>5124</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908.76</v>
      </c>
      <c r="E843" s="76">
        <v>0</v>
      </c>
      <c r="F843" s="76">
        <v>0</v>
      </c>
      <c r="G843" s="77">
        <f t="shared" si="26"/>
        <v>1530.35184</v>
      </c>
      <c r="H843" s="77">
        <f t="shared" si="27"/>
        <v>0.24000000000000909</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2450</v>
      </c>
      <c r="D848" s="76">
        <f>'PR-RAS'!E855</f>
        <v>2700</v>
      </c>
      <c r="E848" s="76">
        <v>0</v>
      </c>
      <c r="F848" s="76">
        <v>0</v>
      </c>
      <c r="G848" s="77">
        <f t="shared" si="26"/>
        <v>6648.95</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6137.4</v>
      </c>
      <c r="D850" s="76">
        <f>'PR-RAS'!E857</f>
        <v>8461.7999999999993</v>
      </c>
      <c r="E850" s="76">
        <v>0</v>
      </c>
      <c r="F850" s="76">
        <v>0</v>
      </c>
      <c r="G850" s="77">
        <f t="shared" si="26"/>
        <v>19578.789000000001</v>
      </c>
      <c r="H850" s="77">
        <f t="shared" si="27"/>
        <v>0.6000000000003638</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12481.05</v>
      </c>
      <c r="E974" s="76">
        <v>0</v>
      </c>
      <c r="F974" s="76">
        <v>0</v>
      </c>
      <c r="G974" s="77">
        <f t="shared" si="30"/>
        <v>24288.123299999999</v>
      </c>
      <c r="H974" s="77">
        <f t="shared" si="31"/>
        <v>4.9999999999272404E-2</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765087.56</v>
      </c>
      <c r="D1581" s="81"/>
      <c r="E1581" s="81">
        <v>0</v>
      </c>
      <c r="F1581" s="81">
        <v>0</v>
      </c>
      <c r="G1581" s="82">
        <f t="shared" ref="G1581:G1612" si="54">B1581/1000*C1581</f>
        <v>765.08756000000005</v>
      </c>
      <c r="H1581" s="82">
        <f t="shared" ref="H1581:H1612" si="55">ABS(C1581-ROUND(C1581,0))</f>
        <v>0.43999999994412065</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721559.36</v>
      </c>
      <c r="D1582" s="76">
        <v>0</v>
      </c>
      <c r="E1582" s="76">
        <v>0</v>
      </c>
      <c r="F1582" s="76">
        <v>0</v>
      </c>
      <c r="G1582" s="77">
        <f t="shared" si="54"/>
        <v>1443.1187199999999</v>
      </c>
      <c r="H1582" s="77">
        <f t="shared" si="55"/>
        <v>0.35999999998603016</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677861.48</v>
      </c>
      <c r="D1584" s="76">
        <v>0</v>
      </c>
      <c r="E1584" s="76">
        <v>0</v>
      </c>
      <c r="F1584" s="76">
        <v>0</v>
      </c>
      <c r="G1584" s="77">
        <f t="shared" si="54"/>
        <v>2711.4459200000001</v>
      </c>
      <c r="H1584" s="77">
        <f t="shared" si="55"/>
        <v>0.47999999998137355</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100501.67</v>
      </c>
      <c r="D1585" s="76">
        <v>0</v>
      </c>
      <c r="E1585" s="76">
        <v>0</v>
      </c>
      <c r="F1585" s="76">
        <v>0</v>
      </c>
      <c r="G1585" s="77">
        <f t="shared" si="54"/>
        <v>502.50835000000001</v>
      </c>
      <c r="H1585" s="77">
        <f t="shared" si="55"/>
        <v>0.33000000000174623</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270260.15999999997</v>
      </c>
      <c r="D1586" s="76">
        <v>0</v>
      </c>
      <c r="E1586" s="76">
        <v>0</v>
      </c>
      <c r="F1586" s="76">
        <v>0</v>
      </c>
      <c r="G1586" s="77">
        <f t="shared" si="54"/>
        <v>1621.5609599999998</v>
      </c>
      <c r="H1586" s="77">
        <f t="shared" si="55"/>
        <v>0.15999999997438863</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5106.6899999999996</v>
      </c>
      <c r="D1587" s="76">
        <v>0</v>
      </c>
      <c r="E1587" s="76">
        <v>0</v>
      </c>
      <c r="F1587" s="76">
        <v>0</v>
      </c>
      <c r="G1587" s="77">
        <f t="shared" si="54"/>
        <v>35.746829999999996</v>
      </c>
      <c r="H1587" s="77">
        <f t="shared" si="55"/>
        <v>0.31000000000040018</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1920</v>
      </c>
      <c r="D1589" s="76">
        <v>0</v>
      </c>
      <c r="E1589" s="76">
        <v>0</v>
      </c>
      <c r="F1589" s="76">
        <v>0</v>
      </c>
      <c r="G1589" s="77">
        <f t="shared" si="54"/>
        <v>17.279999999999998</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21810.77</v>
      </c>
      <c r="D1590" s="76">
        <v>0</v>
      </c>
      <c r="E1590" s="76">
        <v>0</v>
      </c>
      <c r="F1590" s="76">
        <v>0</v>
      </c>
      <c r="G1590" s="77">
        <f t="shared" si="54"/>
        <v>218.10770000000002</v>
      </c>
      <c r="H1590" s="77">
        <f t="shared" si="55"/>
        <v>0.22999999999956344</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51189.99</v>
      </c>
      <c r="D1591" s="76">
        <v>0</v>
      </c>
      <c r="E1591" s="76">
        <v>0</v>
      </c>
      <c r="F1591" s="76">
        <v>0</v>
      </c>
      <c r="G1591" s="77">
        <f t="shared" si="54"/>
        <v>563.08988999999997</v>
      </c>
      <c r="H1591" s="77">
        <f t="shared" si="55"/>
        <v>1.0000000002037268E-2</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227072.2</v>
      </c>
      <c r="D1592" s="76">
        <v>0</v>
      </c>
      <c r="E1592" s="76">
        <v>0</v>
      </c>
      <c r="F1592" s="76">
        <v>0</v>
      </c>
      <c r="G1592" s="77">
        <f t="shared" si="54"/>
        <v>2724.8664000000003</v>
      </c>
      <c r="H1592" s="77">
        <f t="shared" si="55"/>
        <v>0.20000000001164153</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43637.57</v>
      </c>
      <c r="D1593" s="76">
        <v>0</v>
      </c>
      <c r="E1593" s="76">
        <v>0</v>
      </c>
      <c r="F1593" s="76">
        <v>0</v>
      </c>
      <c r="G1593" s="77">
        <f t="shared" si="54"/>
        <v>567.28841</v>
      </c>
      <c r="H1593" s="77">
        <f t="shared" si="55"/>
        <v>0.43000000000029104</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60.31</v>
      </c>
      <c r="D1600" s="76">
        <v>0</v>
      </c>
      <c r="E1600" s="76">
        <v>0</v>
      </c>
      <c r="F1600" s="76">
        <v>0</v>
      </c>
      <c r="G1600" s="77">
        <f t="shared" si="54"/>
        <v>1.2062000000000002</v>
      </c>
      <c r="H1600" s="77">
        <f t="shared" si="55"/>
        <v>0.31000000000000227</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786626.67999999993</v>
      </c>
      <c r="D1601" s="76">
        <v>0</v>
      </c>
      <c r="E1601" s="76">
        <v>0</v>
      </c>
      <c r="F1601" s="76">
        <v>0</v>
      </c>
      <c r="G1601" s="77">
        <f t="shared" si="54"/>
        <v>16519.16028</v>
      </c>
      <c r="H1601" s="77">
        <f t="shared" si="55"/>
        <v>0.32000000006519258</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646815.7699999999</v>
      </c>
      <c r="D1603" s="76">
        <v>0</v>
      </c>
      <c r="E1603" s="76">
        <v>0</v>
      </c>
      <c r="F1603" s="76">
        <v>0</v>
      </c>
      <c r="G1603" s="77">
        <f t="shared" si="54"/>
        <v>14876.762709999997</v>
      </c>
      <c r="H1603" s="77">
        <f t="shared" si="55"/>
        <v>0.23000000009778887</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95988.84</v>
      </c>
      <c r="D1604" s="76">
        <v>0</v>
      </c>
      <c r="E1604" s="76">
        <v>0</v>
      </c>
      <c r="F1604" s="76">
        <v>0</v>
      </c>
      <c r="G1604" s="77">
        <f t="shared" si="54"/>
        <v>2303.73216</v>
      </c>
      <c r="H1604" s="77">
        <f t="shared" si="55"/>
        <v>0.16000000000349246</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259936.38</v>
      </c>
      <c r="D1605" s="76">
        <v>0</v>
      </c>
      <c r="E1605" s="76">
        <v>0</v>
      </c>
      <c r="F1605" s="76">
        <v>0</v>
      </c>
      <c r="G1605" s="77">
        <f t="shared" si="54"/>
        <v>6498.4095000000007</v>
      </c>
      <c r="H1605" s="77">
        <f t="shared" si="55"/>
        <v>0.38000000000465661</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4257.87</v>
      </c>
      <c r="D1606" s="76">
        <v>0</v>
      </c>
      <c r="E1606" s="76">
        <v>0</v>
      </c>
      <c r="F1606" s="76">
        <v>0</v>
      </c>
      <c r="G1606" s="77">
        <f t="shared" si="54"/>
        <v>110.70461999999999</v>
      </c>
      <c r="H1606" s="77">
        <f t="shared" si="55"/>
        <v>0.13000000000010914</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1600</v>
      </c>
      <c r="D1608" s="76">
        <v>0</v>
      </c>
      <c r="E1608" s="76">
        <v>0</v>
      </c>
      <c r="F1608" s="76">
        <v>0</v>
      </c>
      <c r="G1608" s="77">
        <f t="shared" si="54"/>
        <v>44.800000000000004</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14571.6</v>
      </c>
      <c r="D1609" s="76">
        <v>0</v>
      </c>
      <c r="E1609" s="76">
        <v>0</v>
      </c>
      <c r="F1609" s="76">
        <v>0</v>
      </c>
      <c r="G1609" s="77">
        <f t="shared" si="54"/>
        <v>422.57640000000004</v>
      </c>
      <c r="H1609" s="77">
        <f t="shared" si="55"/>
        <v>0.3999999999996362</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36990.120000000003</v>
      </c>
      <c r="D1610" s="76">
        <v>0</v>
      </c>
      <c r="E1610" s="76">
        <v>0</v>
      </c>
      <c r="F1610" s="76">
        <v>0</v>
      </c>
      <c r="G1610" s="77">
        <f t="shared" si="54"/>
        <v>1109.7036000000001</v>
      </c>
      <c r="H1610" s="77">
        <f t="shared" si="55"/>
        <v>0.12000000000261934</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233470.96</v>
      </c>
      <c r="D1611" s="76">
        <v>0</v>
      </c>
      <c r="E1611" s="76">
        <v>0</v>
      </c>
      <c r="F1611" s="76">
        <v>0</v>
      </c>
      <c r="G1611" s="77">
        <f t="shared" si="54"/>
        <v>7237.5997600000001</v>
      </c>
      <c r="H1611" s="77">
        <f t="shared" si="55"/>
        <v>4.0000000008149073E-2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109226.68</v>
      </c>
      <c r="D1612" s="76">
        <v>0</v>
      </c>
      <c r="E1612" s="76">
        <v>0</v>
      </c>
      <c r="F1612" s="76">
        <v>0</v>
      </c>
      <c r="G1612" s="77">
        <f t="shared" si="54"/>
        <v>3495.2537600000001</v>
      </c>
      <c r="H1612" s="77">
        <f t="shared" si="55"/>
        <v>0.32000000000698492</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30584.23</v>
      </c>
      <c r="D1613" s="76">
        <v>0</v>
      </c>
      <c r="E1613" s="76">
        <v>0</v>
      </c>
      <c r="F1613" s="76">
        <v>0</v>
      </c>
      <c r="G1613" s="77">
        <f t="shared" ref="G1613:G1644" si="56">B1613/1000*C1613</f>
        <v>1009.27959</v>
      </c>
      <c r="H1613" s="77">
        <f t="shared" ref="H1613:H1644" si="57">ABS(C1613-ROUND(C1613,0))</f>
        <v>0.22999999999956344</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30584.23</v>
      </c>
      <c r="D1617" s="76">
        <v>0</v>
      </c>
      <c r="E1617" s="76">
        <v>0</v>
      </c>
      <c r="F1617" s="76">
        <v>0</v>
      </c>
      <c r="G1617" s="77">
        <f t="shared" si="56"/>
        <v>1131.6165099999998</v>
      </c>
      <c r="H1617" s="77">
        <f t="shared" si="57"/>
        <v>0.22999999999956344</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700020.24</v>
      </c>
      <c r="D1620" s="76">
        <v>0</v>
      </c>
      <c r="E1620" s="76">
        <v>0</v>
      </c>
      <c r="F1620" s="76">
        <v>0</v>
      </c>
      <c r="G1620" s="77">
        <f t="shared" si="56"/>
        <v>28000.809600000001</v>
      </c>
      <c r="H1620" s="77">
        <f t="shared" si="57"/>
        <v>0.23999999999068677</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76056.239999999991</v>
      </c>
      <c r="D1621" s="76">
        <v>0</v>
      </c>
      <c r="E1621" s="76">
        <v>0</v>
      </c>
      <c r="F1621" s="76">
        <v>0</v>
      </c>
      <c r="G1621" s="77">
        <f t="shared" si="56"/>
        <v>3118.3058399999995</v>
      </c>
      <c r="H1621" s="77">
        <f t="shared" si="57"/>
        <v>0.23999999999068677</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68747.06</v>
      </c>
      <c r="D1627" s="76">
        <v>0</v>
      </c>
      <c r="E1627" s="76">
        <v>0</v>
      </c>
      <c r="F1627" s="76">
        <v>0</v>
      </c>
      <c r="G1627" s="77">
        <f t="shared" si="56"/>
        <v>3231.1118200000001</v>
      </c>
      <c r="H1627" s="77">
        <f t="shared" si="57"/>
        <v>5.9999999997671694E-2</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59121.32</v>
      </c>
      <c r="D1633" s="76">
        <v>0</v>
      </c>
      <c r="E1633" s="76">
        <v>0</v>
      </c>
      <c r="F1633" s="76">
        <v>0</v>
      </c>
      <c r="G1633" s="77">
        <f t="shared" si="56"/>
        <v>3133.4299599999999</v>
      </c>
      <c r="H1633" s="77">
        <f t="shared" si="57"/>
        <v>0.31999999999970896</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29106.799999999999</v>
      </c>
      <c r="D1634" s="76">
        <v>0</v>
      </c>
      <c r="E1634" s="76">
        <v>0</v>
      </c>
      <c r="F1634" s="76">
        <v>0</v>
      </c>
      <c r="G1634" s="77">
        <f t="shared" si="56"/>
        <v>1571.7672</v>
      </c>
      <c r="H1634" s="77">
        <f t="shared" si="57"/>
        <v>0.2000000000007276</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23727.38</v>
      </c>
      <c r="D1635" s="76">
        <v>0</v>
      </c>
      <c r="E1635" s="76">
        <v>0</v>
      </c>
      <c r="F1635" s="76">
        <v>0</v>
      </c>
      <c r="G1635" s="77">
        <f t="shared" si="56"/>
        <v>1305.0059000000001</v>
      </c>
      <c r="H1635" s="77">
        <f t="shared" si="57"/>
        <v>0.38000000000101863</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2000</v>
      </c>
      <c r="D1636" s="76">
        <v>0</v>
      </c>
      <c r="E1636" s="76">
        <v>0</v>
      </c>
      <c r="F1636" s="76">
        <v>0</v>
      </c>
      <c r="G1636" s="77">
        <f t="shared" si="56"/>
        <v>112</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4287.1400000000003</v>
      </c>
      <c r="D1637" s="76">
        <v>0</v>
      </c>
      <c r="E1637" s="76">
        <v>0</v>
      </c>
      <c r="F1637" s="76">
        <v>0</v>
      </c>
      <c r="G1637" s="77">
        <f t="shared" si="56"/>
        <v>244.36698000000004</v>
      </c>
      <c r="H1637" s="77">
        <f t="shared" si="57"/>
        <v>0.14000000000032742</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10.68</v>
      </c>
      <c r="D1638" s="76">
        <v>0</v>
      </c>
      <c r="E1638" s="76">
        <v>0</v>
      </c>
      <c r="F1638" s="76">
        <v>0</v>
      </c>
      <c r="G1638" s="77">
        <f t="shared" si="56"/>
        <v>0.61943999999999999</v>
      </c>
      <c r="H1638" s="77">
        <f t="shared" si="57"/>
        <v>0.32000000000000028</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10.68</v>
      </c>
      <c r="D1639" s="76">
        <v>0</v>
      </c>
      <c r="E1639" s="76">
        <v>0</v>
      </c>
      <c r="F1639" s="76">
        <v>0</v>
      </c>
      <c r="G1639" s="77">
        <f t="shared" si="56"/>
        <v>0.6301199999999999</v>
      </c>
      <c r="H1639" s="77">
        <f t="shared" si="57"/>
        <v>0.32000000000000028</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9615.06</v>
      </c>
      <c r="D1663" s="76">
        <v>0</v>
      </c>
      <c r="E1663" s="76">
        <v>0</v>
      </c>
      <c r="F1663" s="76">
        <v>0</v>
      </c>
      <c r="G1663" s="77">
        <f t="shared" si="58"/>
        <v>798.04998000000001</v>
      </c>
      <c r="H1663" s="77">
        <f t="shared" si="59"/>
        <v>5.9999999999490683E-2</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8207.4</v>
      </c>
      <c r="D1664" s="76">
        <v>0</v>
      </c>
      <c r="E1664" s="76">
        <v>0</v>
      </c>
      <c r="F1664" s="76">
        <v>0</v>
      </c>
      <c r="G1664" s="77">
        <f t="shared" si="58"/>
        <v>689.42160000000001</v>
      </c>
      <c r="H1664" s="77">
        <f t="shared" si="59"/>
        <v>0.3999999999996362</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1407.66</v>
      </c>
      <c r="D1665" s="76">
        <v>0</v>
      </c>
      <c r="E1665" s="76">
        <v>0</v>
      </c>
      <c r="F1665" s="76">
        <v>0</v>
      </c>
      <c r="G1665" s="77">
        <f t="shared" si="58"/>
        <v>119.65110000000001</v>
      </c>
      <c r="H1665" s="77">
        <f t="shared" si="59"/>
        <v>0.33999999999991815</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7309.18</v>
      </c>
      <c r="D1668" s="76">
        <v>0</v>
      </c>
      <c r="E1668" s="76">
        <v>0</v>
      </c>
      <c r="F1668" s="76">
        <v>0</v>
      </c>
      <c r="G1668" s="77">
        <f t="shared" si="58"/>
        <v>643.20784000000003</v>
      </c>
      <c r="H1668" s="77">
        <f t="shared" si="59"/>
        <v>0.18000000000029104</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3327.5</v>
      </c>
      <c r="D1669" s="76">
        <v>0</v>
      </c>
      <c r="E1669" s="76">
        <v>0</v>
      </c>
      <c r="F1669" s="76">
        <v>0</v>
      </c>
      <c r="G1669" s="77">
        <f t="shared" si="58"/>
        <v>296.14749999999998</v>
      </c>
      <c r="H1669" s="77">
        <f t="shared" si="59"/>
        <v>0.5</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3981.68</v>
      </c>
      <c r="D1672" s="76">
        <v>0</v>
      </c>
      <c r="E1672" s="76">
        <v>0</v>
      </c>
      <c r="F1672" s="76">
        <v>0</v>
      </c>
      <c r="G1672" s="77">
        <f t="shared" si="58"/>
        <v>366.31455999999997</v>
      </c>
      <c r="H1672" s="77">
        <f t="shared" si="59"/>
        <v>0.32000000000016371</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623964</v>
      </c>
      <c r="D1680" s="76">
        <v>0</v>
      </c>
      <c r="E1680" s="76">
        <v>0</v>
      </c>
      <c r="F1680" s="76">
        <v>0</v>
      </c>
      <c r="G1680" s="77">
        <f t="shared" si="60"/>
        <v>62396.4</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78879.78</v>
      </c>
      <c r="D1682" s="76">
        <v>0</v>
      </c>
      <c r="E1682" s="76">
        <v>0</v>
      </c>
      <c r="F1682" s="76">
        <v>0</v>
      </c>
      <c r="G1682" s="77">
        <f t="shared" si="60"/>
        <v>8045.7375599999996</v>
      </c>
      <c r="H1682" s="77">
        <f t="shared" si="61"/>
        <v>0.22000000000116415</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4523.75</v>
      </c>
      <c r="D1683" s="76">
        <v>0</v>
      </c>
      <c r="E1683" s="76">
        <v>0</v>
      </c>
      <c r="F1683" s="76">
        <v>0</v>
      </c>
      <c r="G1683" s="77">
        <f t="shared" si="60"/>
        <v>465.94624999999996</v>
      </c>
      <c r="H1683" s="77">
        <f t="shared" si="61"/>
        <v>0.25</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537084.84</v>
      </c>
      <c r="D1684" s="76">
        <v>0</v>
      </c>
      <c r="E1684" s="76">
        <v>0</v>
      </c>
      <c r="F1684" s="76">
        <v>0</v>
      </c>
      <c r="G1684" s="77">
        <f t="shared" si="60"/>
        <v>55856.823359999995</v>
      </c>
      <c r="H1684" s="77">
        <f t="shared" si="61"/>
        <v>0.16000000003259629</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3475.63</v>
      </c>
      <c r="D1685" s="88">
        <v>0</v>
      </c>
      <c r="E1685" s="88">
        <v>0</v>
      </c>
      <c r="F1685" s="88">
        <v>0</v>
      </c>
      <c r="G1685" s="89">
        <f t="shared" si="60"/>
        <v>364.94114999999999</v>
      </c>
      <c r="H1685" s="89">
        <f t="shared" si="61"/>
        <v>0.36999999999989086</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c r="D1" s="198"/>
      <c r="E1" s="198"/>
      <c r="F1" s="198"/>
      <c r="G1" s="198"/>
      <c r="H1" s="198"/>
      <c r="I1" s="198"/>
      <c r="J1" s="198"/>
      <c r="K1" s="198"/>
      <c r="L1" s="198"/>
      <c r="M1" s="198"/>
      <c r="N1" s="198"/>
      <c r="O1" s="198"/>
      <c r="P1" s="198"/>
    </row>
    <row r="2" spans="1:16" ht="33" customHeight="1" x14ac:dyDescent="0.2">
      <c r="A2" s="5" t="s">
        <v>3586</v>
      </c>
      <c r="B2" s="4"/>
      <c r="C2" s="10"/>
      <c r="D2" s="79"/>
      <c r="E2" s="79"/>
      <c r="F2" s="79"/>
      <c r="G2" s="79"/>
      <c r="H2" s="79"/>
      <c r="I2" s="79"/>
      <c r="J2" s="79"/>
      <c r="K2" s="79"/>
      <c r="L2" s="79"/>
      <c r="M2" s="79"/>
      <c r="N2" s="79"/>
      <c r="O2" s="79"/>
      <c r="P2" s="79"/>
    </row>
    <row r="3" spans="1:16" ht="18.75" customHeight="1" x14ac:dyDescent="0.2">
      <c r="A3" s="164" t="s">
        <v>3587</v>
      </c>
      <c r="B3" s="3"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7" t="s">
        <v>3670</v>
      </c>
      <c r="B47" s="9" t="s">
        <v>3671</v>
      </c>
      <c r="C47" s="9"/>
      <c r="D47" s="79"/>
      <c r="E47" s="79"/>
      <c r="F47" s="79"/>
      <c r="G47" s="79"/>
      <c r="H47" s="79"/>
      <c r="I47" s="79"/>
      <c r="J47" s="79"/>
      <c r="K47" s="79"/>
      <c r="L47" s="79"/>
      <c r="M47" s="79"/>
      <c r="N47" s="79"/>
      <c r="O47" s="79"/>
      <c r="P47" s="79"/>
    </row>
    <row r="48" spans="1:16" ht="123.75" customHeight="1" x14ac:dyDescent="0.2">
      <c r="A48" s="337" t="s">
        <v>3672</v>
      </c>
      <c r="B48" s="11" t="s">
        <v>3673</v>
      </c>
      <c r="C48" s="10"/>
      <c r="D48" s="79"/>
      <c r="E48" s="79"/>
      <c r="F48" s="79"/>
      <c r="G48" s="79"/>
      <c r="H48" s="79"/>
      <c r="I48" s="79"/>
      <c r="J48" s="79"/>
      <c r="K48" s="79"/>
      <c r="L48" s="79"/>
      <c r="M48" s="79"/>
      <c r="N48" s="79"/>
      <c r="O48" s="79"/>
      <c r="P48" s="79"/>
    </row>
    <row r="49" spans="1:17" ht="34.5" customHeight="1" x14ac:dyDescent="0.2">
      <c r="A49" s="337" t="s">
        <v>3674</v>
      </c>
      <c r="B49" s="11" t="s">
        <v>3675</v>
      </c>
      <c r="C49" s="10"/>
      <c r="D49" s="79"/>
      <c r="E49" s="79"/>
      <c r="F49" s="79"/>
      <c r="G49" s="79"/>
      <c r="H49" s="79"/>
      <c r="I49" s="79"/>
      <c r="J49" s="79"/>
      <c r="K49" s="79"/>
      <c r="L49" s="79"/>
      <c r="M49" s="79"/>
      <c r="N49" s="79"/>
      <c r="O49" s="79"/>
      <c r="P49" s="79"/>
    </row>
    <row r="50" spans="1:17" ht="34.5" customHeight="1" x14ac:dyDescent="0.2">
      <c r="A50" s="337" t="s">
        <v>3676</v>
      </c>
      <c r="B50" s="11" t="s">
        <v>3677</v>
      </c>
      <c r="C50" s="10"/>
      <c r="D50" s="79"/>
      <c r="E50" s="79"/>
      <c r="F50" s="79"/>
      <c r="G50" s="79"/>
      <c r="H50" s="79"/>
      <c r="I50" s="79"/>
      <c r="J50" s="79"/>
      <c r="K50" s="79"/>
      <c r="L50" s="79"/>
      <c r="M50" s="79"/>
      <c r="N50" s="79"/>
      <c r="O50" s="79"/>
      <c r="P50" s="79"/>
    </row>
    <row r="51" spans="1:17" ht="31.5" customHeight="1" x14ac:dyDescent="0.2">
      <c r="A51" s="337" t="s">
        <v>3678</v>
      </c>
      <c r="B51" s="11" t="s">
        <v>3679</v>
      </c>
      <c r="C51" s="10"/>
      <c r="D51" s="79"/>
      <c r="E51" s="79"/>
      <c r="F51" s="79"/>
      <c r="G51" s="79"/>
      <c r="H51" s="79"/>
      <c r="I51" s="79"/>
      <c r="J51" s="79"/>
      <c r="K51" s="79"/>
      <c r="L51" s="79"/>
      <c r="M51" s="79"/>
      <c r="N51" s="79"/>
      <c r="O51" s="79"/>
      <c r="P51" s="79"/>
    </row>
    <row r="52" spans="1:17" ht="31.5" customHeight="1" x14ac:dyDescent="0.2">
      <c r="A52" s="337" t="s">
        <v>3680</v>
      </c>
      <c r="B52" s="11" t="s">
        <v>3681</v>
      </c>
      <c r="C52" s="10"/>
      <c r="D52" s="79"/>
      <c r="E52" s="79"/>
      <c r="F52" s="79"/>
      <c r="G52" s="79"/>
      <c r="H52" s="79"/>
      <c r="I52" s="79"/>
      <c r="J52" s="79"/>
      <c r="K52" s="79"/>
      <c r="L52" s="79"/>
      <c r="M52" s="79"/>
      <c r="N52" s="79"/>
      <c r="O52" s="79"/>
      <c r="P52" s="79"/>
    </row>
    <row r="53" spans="1:17" ht="31.5" customHeight="1" x14ac:dyDescent="0.2">
      <c r="A53" s="337" t="s">
        <v>3682</v>
      </c>
      <c r="B53" s="8" t="s">
        <v>3683</v>
      </c>
      <c r="C53" s="7"/>
      <c r="D53" s="79"/>
      <c r="E53" s="79"/>
      <c r="F53" s="79"/>
      <c r="G53" s="79"/>
      <c r="H53" s="79"/>
      <c r="I53" s="79"/>
      <c r="J53" s="79"/>
      <c r="K53" s="79"/>
      <c r="L53" s="79"/>
      <c r="M53" s="79"/>
      <c r="N53" s="79"/>
      <c r="O53" s="79"/>
      <c r="P53" s="79"/>
    </row>
    <row r="54" spans="1:17" ht="31.5" customHeight="1" x14ac:dyDescent="0.2">
      <c r="A54" s="337" t="s">
        <v>3684</v>
      </c>
      <c r="B54" s="8" t="s">
        <v>3685</v>
      </c>
      <c r="C54" s="7"/>
      <c r="D54" s="79"/>
      <c r="E54" s="79"/>
      <c r="F54" s="79"/>
      <c r="G54" s="79"/>
      <c r="H54" s="79"/>
      <c r="I54" s="79"/>
      <c r="J54" s="79"/>
      <c r="K54" s="79"/>
      <c r="L54" s="79"/>
      <c r="M54" s="79"/>
      <c r="N54" s="79"/>
      <c r="O54" s="79"/>
      <c r="P54" s="79"/>
    </row>
    <row r="55" spans="1:17" ht="54.6" customHeight="1" x14ac:dyDescent="0.2">
      <c r="A55" s="337" t="s">
        <v>3686</v>
      </c>
      <c r="B55" s="8" t="s">
        <v>3687</v>
      </c>
      <c r="C55" s="7"/>
      <c r="D55" s="79"/>
      <c r="E55" s="79"/>
      <c r="F55" s="79"/>
      <c r="G55" s="79"/>
      <c r="H55" s="79"/>
      <c r="I55" s="79"/>
      <c r="J55" s="79"/>
      <c r="K55" s="79"/>
      <c r="L55" s="79"/>
      <c r="M55" s="79"/>
      <c r="N55" s="79"/>
      <c r="O55" s="79"/>
      <c r="P55" s="79"/>
    </row>
    <row r="56" spans="1:17" ht="54.6" customHeight="1" x14ac:dyDescent="0.2">
      <c r="A56" s="337" t="s">
        <v>3688</v>
      </c>
      <c r="B56" s="8" t="s">
        <v>3689</v>
      </c>
      <c r="C56" s="7"/>
      <c r="D56" s="79"/>
      <c r="E56" s="79"/>
      <c r="F56" s="79"/>
      <c r="G56" s="79"/>
      <c r="H56" s="79"/>
      <c r="I56" s="79"/>
      <c r="J56" s="79"/>
      <c r="K56" s="79"/>
      <c r="L56" s="79"/>
      <c r="M56" s="79"/>
      <c r="N56" s="79"/>
      <c r="O56" s="79"/>
      <c r="P56" s="79"/>
    </row>
    <row r="57" spans="1:17" ht="54" customHeight="1" x14ac:dyDescent="0.2">
      <c r="A57" s="337" t="s">
        <v>3690</v>
      </c>
      <c r="B57" s="8" t="s">
        <v>3691</v>
      </c>
      <c r="C57" s="7"/>
      <c r="D57" s="79"/>
      <c r="E57" s="79"/>
      <c r="F57" s="79"/>
      <c r="G57" s="79"/>
      <c r="H57" s="79"/>
      <c r="I57" s="79"/>
      <c r="J57" s="79"/>
      <c r="K57" s="79"/>
      <c r="L57" s="79"/>
      <c r="M57" s="79"/>
      <c r="N57" s="79"/>
      <c r="O57" s="79"/>
      <c r="P57" s="79"/>
    </row>
    <row r="58" spans="1:17" ht="31.15" customHeight="1" x14ac:dyDescent="0.2">
      <c r="A58" s="337" t="s">
        <v>3692</v>
      </c>
      <c r="B58" s="13" t="s">
        <v>3693</v>
      </c>
      <c r="C58" s="12"/>
      <c r="D58" s="79"/>
      <c r="E58" s="79"/>
      <c r="F58" s="79"/>
      <c r="G58" s="79"/>
      <c r="H58" s="79"/>
      <c r="I58" s="79"/>
      <c r="J58" s="79"/>
      <c r="K58" s="79"/>
      <c r="L58" s="79"/>
      <c r="M58" s="79"/>
      <c r="N58" s="79"/>
      <c r="O58" s="79"/>
      <c r="P58" s="79"/>
    </row>
    <row r="59" spans="1:17" ht="46.5" customHeight="1" x14ac:dyDescent="0.2">
      <c r="A59" s="336" t="s">
        <v>3694</v>
      </c>
      <c r="B59" s="2" t="s">
        <v>3695</v>
      </c>
      <c r="C59" s="1"/>
      <c r="D59" s="184"/>
      <c r="E59" s="79"/>
      <c r="F59" s="79"/>
      <c r="G59" s="79"/>
      <c r="H59" s="79"/>
      <c r="I59" s="79"/>
      <c r="J59" s="79"/>
      <c r="K59" s="79"/>
      <c r="L59" s="79"/>
      <c r="M59" s="79"/>
      <c r="N59" s="79"/>
      <c r="O59" s="79"/>
      <c r="P59" s="79"/>
    </row>
    <row r="60" spans="1:17" ht="39" customHeight="1" x14ac:dyDescent="0.2">
      <c r="A60" s="336" t="s">
        <v>3696</v>
      </c>
      <c r="B60" s="2" t="s">
        <v>3697</v>
      </c>
      <c r="C60" s="1"/>
      <c r="D60" s="184"/>
      <c r="E60" s="79"/>
      <c r="F60" s="79"/>
      <c r="G60" s="79"/>
      <c r="H60" s="79"/>
      <c r="I60" s="79"/>
      <c r="J60" s="79"/>
      <c r="K60" s="79"/>
      <c r="L60" s="79"/>
      <c r="M60" s="79"/>
      <c r="N60" s="79"/>
      <c r="O60" s="79"/>
      <c r="P60" s="79"/>
    </row>
    <row r="61" spans="1:17" ht="39" customHeight="1" x14ac:dyDescent="0.2">
      <c r="A61" s="336" t="s">
        <v>3698</v>
      </c>
      <c r="B61" s="2" t="s">
        <v>3699</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11" sqref="C11"/>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6" customFormat="1" ht="37.5" customHeight="1" x14ac:dyDescent="0.2">
      <c r="A2" s="34" t="s">
        <v>21</v>
      </c>
      <c r="B2" s="33"/>
      <c r="C2" s="33"/>
      <c r="D2" s="33"/>
      <c r="E2" s="33"/>
      <c r="F2" s="33"/>
      <c r="G2" s="33"/>
      <c r="H2" s="33"/>
      <c r="I2" s="33"/>
      <c r="J2" s="207"/>
      <c r="K2" s="207"/>
      <c r="L2" s="207"/>
      <c r="M2" s="207"/>
      <c r="N2" s="207"/>
      <c r="O2" s="207"/>
      <c r="P2" s="207"/>
      <c r="Q2" s="207"/>
      <c r="R2" s="207"/>
      <c r="S2" s="207"/>
      <c r="T2" s="207"/>
      <c r="U2" s="207"/>
      <c r="V2" s="207"/>
      <c r="W2" s="207"/>
    </row>
    <row r="3" spans="1:23" s="346"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6" customFormat="1" ht="32.25" customHeight="1" x14ac:dyDescent="0.2">
      <c r="A4" s="32" t="s">
        <v>23</v>
      </c>
      <c r="B4" s="31"/>
      <c r="C4" s="31"/>
      <c r="D4" s="31"/>
      <c r="E4" s="31"/>
      <c r="F4" s="31"/>
      <c r="G4" s="31"/>
      <c r="H4" s="31"/>
      <c r="I4" s="31"/>
      <c r="J4" s="207"/>
      <c r="K4" s="212"/>
      <c r="L4" s="207"/>
      <c r="M4" s="207"/>
      <c r="N4" s="207"/>
      <c r="O4" s="207"/>
      <c r="P4" s="207"/>
      <c r="Q4" s="207"/>
      <c r="R4" s="207"/>
      <c r="S4" s="207"/>
      <c r="T4" s="207"/>
      <c r="U4" s="207"/>
      <c r="V4" s="207"/>
      <c r="W4" s="207"/>
    </row>
    <row r="5" spans="1:23" s="346"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6" customFormat="1" ht="13.5" customHeight="1" x14ac:dyDescent="0.2">
      <c r="A6" s="208"/>
      <c r="B6" s="213" t="s">
        <v>24</v>
      </c>
      <c r="C6" s="214">
        <v>36127</v>
      </c>
      <c r="D6" s="204"/>
      <c r="E6" s="215"/>
      <c r="F6" s="216"/>
      <c r="G6" s="216"/>
      <c r="H6" s="217" t="s">
        <v>25</v>
      </c>
      <c r="I6" s="218" t="s">
        <v>26</v>
      </c>
      <c r="J6" s="207"/>
      <c r="K6" s="207"/>
      <c r="L6" s="207"/>
      <c r="M6" s="207"/>
      <c r="N6" s="207"/>
      <c r="O6" s="207"/>
      <c r="P6" s="207"/>
      <c r="Q6" s="207"/>
      <c r="R6" s="207"/>
      <c r="S6" s="207"/>
      <c r="T6" s="207"/>
      <c r="U6" s="207"/>
      <c r="V6" s="207"/>
      <c r="W6" s="207"/>
    </row>
    <row r="7" spans="1:23" s="346" customFormat="1" ht="13.5" customHeight="1" x14ac:dyDescent="0.2">
      <c r="A7" s="208"/>
      <c r="B7" s="213"/>
      <c r="C7" s="219"/>
      <c r="D7" s="204"/>
      <c r="E7" s="63" t="s">
        <v>27</v>
      </c>
      <c r="F7" s="30" t="s">
        <v>28</v>
      </c>
      <c r="G7" s="29"/>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6" customFormat="1" ht="44.25" customHeight="1" x14ac:dyDescent="0.2">
      <c r="A8" s="208"/>
      <c r="B8" s="213" t="s">
        <v>29</v>
      </c>
      <c r="C8" s="222" t="s">
        <v>30</v>
      </c>
      <c r="D8" s="204"/>
      <c r="E8" s="63"/>
      <c r="F8" s="50" t="s">
        <v>31</v>
      </c>
      <c r="G8" s="49"/>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6" customFormat="1" ht="13.5" customHeight="1" x14ac:dyDescent="0.2">
      <c r="A9" s="208"/>
      <c r="B9" s="225"/>
      <c r="C9" s="226"/>
      <c r="D9" s="204"/>
      <c r="E9" s="63"/>
      <c r="F9" s="36" t="s">
        <v>32</v>
      </c>
      <c r="G9" s="35"/>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6" customFormat="1" ht="13.5" customHeight="1" x14ac:dyDescent="0.2">
      <c r="A10" s="208"/>
      <c r="B10" s="213" t="s">
        <v>33</v>
      </c>
      <c r="C10" s="229">
        <v>23</v>
      </c>
      <c r="D10" s="204"/>
      <c r="E10" s="63"/>
      <c r="F10" s="50" t="s">
        <v>35</v>
      </c>
      <c r="G10" s="49"/>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6" customFormat="1" ht="13.5" customHeight="1" x14ac:dyDescent="0.2">
      <c r="A11" s="208"/>
      <c r="B11" s="202"/>
      <c r="C11" s="203"/>
      <c r="D11" s="204"/>
      <c r="E11" s="63"/>
      <c r="F11" s="38" t="s">
        <v>36</v>
      </c>
      <c r="G11" s="37"/>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6" customFormat="1" ht="13.5" customHeight="1" x14ac:dyDescent="0.2">
      <c r="A12" s="208"/>
      <c r="B12" s="202"/>
      <c r="C12" s="203"/>
      <c r="D12" s="204"/>
      <c r="E12" s="63"/>
      <c r="F12" s="40" t="s">
        <v>37</v>
      </c>
      <c r="G12" s="39"/>
      <c r="H12" s="338" t="s">
        <v>38</v>
      </c>
      <c r="I12" s="205" t="s">
        <v>39</v>
      </c>
      <c r="J12" s="206"/>
      <c r="K12" s="206"/>
      <c r="L12" s="207"/>
      <c r="M12" s="207"/>
      <c r="N12" s="207"/>
      <c r="O12" s="207"/>
      <c r="P12" s="207"/>
      <c r="Q12" s="207"/>
      <c r="R12" s="207"/>
      <c r="S12" s="207"/>
      <c r="T12" s="207"/>
      <c r="U12" s="207"/>
      <c r="V12" s="207"/>
      <c r="W12" s="207"/>
    </row>
    <row r="13" spans="1:23" s="346" customFormat="1" ht="23.25" customHeight="1" x14ac:dyDescent="0.2">
      <c r="A13" s="208"/>
      <c r="B13" s="213" t="s">
        <v>40</v>
      </c>
      <c r="C13" s="230" t="s">
        <v>41</v>
      </c>
      <c r="D13" s="204"/>
      <c r="E13" s="63"/>
      <c r="F13" s="66" t="s">
        <v>42</v>
      </c>
      <c r="G13" s="65"/>
      <c r="H13" s="64"/>
      <c r="I13" s="231" t="str">
        <f>IF(Kont!E14&gt;0,Kont!E14,"Nema")</f>
        <v>Nema</v>
      </c>
      <c r="J13" s="207"/>
      <c r="K13" s="206"/>
      <c r="L13" s="207"/>
      <c r="M13" s="207"/>
      <c r="N13" s="207"/>
      <c r="O13" s="207"/>
      <c r="P13" s="207"/>
      <c r="Q13" s="207"/>
      <c r="R13" s="207"/>
      <c r="S13" s="207"/>
      <c r="T13" s="207"/>
      <c r="U13" s="207"/>
      <c r="V13" s="207"/>
      <c r="W13" s="207"/>
    </row>
    <row r="14" spans="1:23" s="346"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6"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6" customFormat="1" ht="48" customHeight="1" x14ac:dyDescent="0.2">
      <c r="A16" s="232" t="s">
        <v>43</v>
      </c>
      <c r="B16" s="62" t="s">
        <v>44</v>
      </c>
      <c r="C16" s="61"/>
      <c r="D16" s="61"/>
      <c r="E16" s="61"/>
      <c r="F16" s="60"/>
      <c r="G16" s="233" t="s">
        <v>45</v>
      </c>
      <c r="H16" s="234" t="s">
        <v>46</v>
      </c>
      <c r="I16" s="235" t="s">
        <v>47</v>
      </c>
      <c r="J16" s="207"/>
      <c r="K16" s="207"/>
      <c r="L16" s="207"/>
      <c r="M16" s="207"/>
      <c r="N16" s="207"/>
      <c r="O16" s="207"/>
      <c r="P16" s="207"/>
      <c r="Q16" s="207"/>
      <c r="R16" s="207"/>
      <c r="S16" s="207"/>
      <c r="T16" s="207"/>
      <c r="U16" s="207"/>
      <c r="V16" s="207"/>
      <c r="W16" s="207"/>
    </row>
    <row r="17" spans="1:23" s="346" customFormat="1" ht="12.75" customHeight="1" x14ac:dyDescent="0.2">
      <c r="A17" s="43" t="s">
        <v>28</v>
      </c>
      <c r="B17" s="59" t="str">
        <f>'PR-RAS'!B6</f>
        <v>PRIHODI POSLOVANJA (šifre 61+62+63+64+65+66+67+68)</v>
      </c>
      <c r="C17" s="58"/>
      <c r="D17" s="58"/>
      <c r="E17" s="58"/>
      <c r="F17" s="57"/>
      <c r="G17" s="236" t="str">
        <f>'PR-RAS'!C6</f>
        <v>6</v>
      </c>
      <c r="H17" s="237">
        <f>'PR-RAS'!D6</f>
        <v>561895.19999999995</v>
      </c>
      <c r="I17" s="237">
        <f>'PR-RAS'!E6</f>
        <v>773417.49</v>
      </c>
      <c r="J17" s="207"/>
      <c r="K17" s="207"/>
      <c r="L17" s="207"/>
      <c r="M17" s="207"/>
      <c r="N17" s="207"/>
      <c r="O17" s="207"/>
      <c r="P17" s="207"/>
      <c r="Q17" s="207"/>
      <c r="R17" s="207"/>
      <c r="S17" s="207"/>
      <c r="T17" s="207"/>
      <c r="U17" s="207"/>
      <c r="V17" s="207"/>
      <c r="W17" s="207"/>
    </row>
    <row r="18" spans="1:23" s="346" customFormat="1" ht="12.75" customHeight="1" x14ac:dyDescent="0.2">
      <c r="A18" s="42"/>
      <c r="B18" s="56" t="str">
        <f>'PR-RAS'!B152</f>
        <v xml:space="preserve">RASHODI POSLOVANJA (šifre 31+32+34+35+36+37+38) </v>
      </c>
      <c r="C18" s="55"/>
      <c r="D18" s="55"/>
      <c r="E18" s="55"/>
      <c r="F18" s="54"/>
      <c r="G18" s="238" t="str">
        <f>'PR-RAS'!C152</f>
        <v>3</v>
      </c>
      <c r="H18" s="237">
        <f>'PR-RAS'!D152</f>
        <v>577737.89999999991</v>
      </c>
      <c r="I18" s="237">
        <f>'PR-RAS'!E152</f>
        <v>651961.17999999993</v>
      </c>
      <c r="J18" s="207"/>
      <c r="K18" s="207"/>
      <c r="L18" s="207"/>
      <c r="M18" s="207"/>
      <c r="N18" s="207"/>
      <c r="O18" s="207"/>
      <c r="P18" s="207"/>
      <c r="Q18" s="207"/>
      <c r="R18" s="207"/>
      <c r="S18" s="207"/>
      <c r="T18" s="207"/>
      <c r="U18" s="207"/>
      <c r="V18" s="207"/>
      <c r="W18" s="207"/>
    </row>
    <row r="19" spans="1:23" s="346" customFormat="1" ht="12.75" customHeight="1" x14ac:dyDescent="0.2">
      <c r="A19" s="42"/>
      <c r="B19" s="56" t="str">
        <f>'PR-RAS'!B649</f>
        <v>Višak prihoda i primitaka raspoloživ u sljedećem razdoblju (šifre X005 + '9221-9222' - Y005 - '9222-9221')</v>
      </c>
      <c r="C19" s="55"/>
      <c r="D19" s="55"/>
      <c r="E19" s="55"/>
      <c r="F19" s="54"/>
      <c r="G19" s="238" t="str">
        <f>'PR-RAS'!C649</f>
        <v>X006</v>
      </c>
      <c r="H19" s="237">
        <f>'PR-RAS'!D649</f>
        <v>0</v>
      </c>
      <c r="I19" s="237">
        <f>'PR-RAS'!E649</f>
        <v>114212.9</v>
      </c>
      <c r="J19" s="207"/>
      <c r="K19" s="207"/>
      <c r="L19" s="207"/>
      <c r="M19" s="207"/>
      <c r="N19" s="207"/>
      <c r="O19" s="207"/>
      <c r="P19" s="207"/>
      <c r="Q19" s="207"/>
      <c r="R19" s="207"/>
      <c r="S19" s="207"/>
      <c r="T19" s="207"/>
      <c r="U19" s="207"/>
      <c r="V19" s="207"/>
      <c r="W19" s="207"/>
    </row>
    <row r="20" spans="1:23" s="346" customFormat="1" ht="12.75" customHeight="1" x14ac:dyDescent="0.2">
      <c r="A20" s="41"/>
      <c r="B20" s="53" t="str">
        <f>'PR-RAS'!B650</f>
        <v>Manjak prihoda i primitaka za pokriće u sljedećem razdoblju (šifre Y005 + '9222-9221' - X005 - '9221-9222' )</v>
      </c>
      <c r="C20" s="52"/>
      <c r="D20" s="52"/>
      <c r="E20" s="52"/>
      <c r="F20" s="51"/>
      <c r="G20" s="239" t="str">
        <f>'PR-RAS'!C650</f>
        <v>Y006</v>
      </c>
      <c r="H20" s="237">
        <f>'PR-RAS'!D650</f>
        <v>57089.020000000004</v>
      </c>
      <c r="I20" s="237">
        <f>'PR-RAS'!E650</f>
        <v>0</v>
      </c>
      <c r="J20" s="207"/>
      <c r="K20" s="207"/>
      <c r="L20" s="207"/>
      <c r="M20" s="207"/>
      <c r="N20" s="207"/>
      <c r="O20" s="207"/>
      <c r="P20" s="207"/>
      <c r="Q20" s="207"/>
      <c r="R20" s="207"/>
      <c r="S20" s="207"/>
      <c r="T20" s="207"/>
      <c r="U20" s="207"/>
      <c r="V20" s="207"/>
      <c r="W20" s="207"/>
    </row>
    <row r="21" spans="1:23" s="346" customFormat="1" ht="29.25" customHeight="1" x14ac:dyDescent="0.2">
      <c r="A21" s="232" t="s">
        <v>43</v>
      </c>
      <c r="B21" s="62" t="s">
        <v>44</v>
      </c>
      <c r="C21" s="61"/>
      <c r="D21" s="61"/>
      <c r="E21" s="61"/>
      <c r="F21" s="60"/>
      <c r="G21" s="233" t="s">
        <v>45</v>
      </c>
      <c r="H21" s="234" t="s">
        <v>48</v>
      </c>
      <c r="I21" s="235" t="s">
        <v>49</v>
      </c>
      <c r="J21" s="207"/>
      <c r="K21" s="207"/>
      <c r="L21" s="207"/>
      <c r="M21" s="207"/>
      <c r="N21" s="207"/>
      <c r="O21" s="207"/>
      <c r="P21" s="207"/>
      <c r="Q21" s="207"/>
      <c r="R21" s="207"/>
      <c r="S21" s="207"/>
      <c r="T21" s="207"/>
      <c r="U21" s="207"/>
      <c r="V21" s="207"/>
      <c r="W21" s="207"/>
    </row>
    <row r="22" spans="1:23" s="346" customFormat="1" ht="12.75" customHeight="1" x14ac:dyDescent="0.2">
      <c r="A22" s="43" t="s">
        <v>31</v>
      </c>
      <c r="B22" s="59" t="str">
        <f>BILANCA!B7</f>
        <v>Nefinancijska imovina (šifre 01+02+03+04+05+06)</v>
      </c>
      <c r="C22" s="58"/>
      <c r="D22" s="58"/>
      <c r="E22" s="58"/>
      <c r="F22" s="57"/>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6" customFormat="1" ht="12.75" customHeight="1" x14ac:dyDescent="0.2">
      <c r="A23" s="42"/>
      <c r="B23" s="56" t="str">
        <f>BILANCA!B69</f>
        <v>Financijska imovina (šifre 11+12+13+14+15+16+17+19)</v>
      </c>
      <c r="C23" s="55"/>
      <c r="D23" s="55"/>
      <c r="E23" s="55"/>
      <c r="F23" s="54"/>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6" customFormat="1" ht="12.75" customHeight="1" x14ac:dyDescent="0.2">
      <c r="A24" s="42"/>
      <c r="B24" s="56" t="str">
        <f>BILANCA!B176</f>
        <v xml:space="preserve">Obveze (šifre 23+24+25+26+27+29) </v>
      </c>
      <c r="C24" s="55"/>
      <c r="D24" s="55"/>
      <c r="E24" s="55"/>
      <c r="F24" s="54"/>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6" customFormat="1" ht="12.75" customHeight="1" x14ac:dyDescent="0.2">
      <c r="A25" s="41"/>
      <c r="B25" s="53" t="str">
        <f>BILANCA!B250</f>
        <v>Vlastiti izvori (šifre 91 + 922 - 93 + 96 + 97)</v>
      </c>
      <c r="C25" s="52"/>
      <c r="D25" s="52"/>
      <c r="E25" s="52"/>
      <c r="F25" s="51"/>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6" customFormat="1" ht="48" customHeight="1" x14ac:dyDescent="0.2">
      <c r="A26" s="232" t="s">
        <v>43</v>
      </c>
      <c r="B26" s="62" t="s">
        <v>44</v>
      </c>
      <c r="C26" s="61"/>
      <c r="D26" s="61"/>
      <c r="E26" s="61"/>
      <c r="F26" s="60"/>
      <c r="G26" s="233" t="s">
        <v>45</v>
      </c>
      <c r="H26" s="234" t="s">
        <v>46</v>
      </c>
      <c r="I26" s="235" t="s">
        <v>47</v>
      </c>
      <c r="J26" s="207"/>
      <c r="K26" s="207"/>
      <c r="L26" s="207"/>
      <c r="M26" s="207"/>
      <c r="N26" s="207"/>
      <c r="O26" s="207"/>
      <c r="P26" s="207"/>
      <c r="Q26" s="207"/>
      <c r="R26" s="207"/>
      <c r="S26" s="207"/>
      <c r="T26" s="207"/>
      <c r="U26" s="207"/>
      <c r="V26" s="207"/>
      <c r="W26" s="207"/>
    </row>
    <row r="27" spans="1:23" s="346" customFormat="1" ht="12.75" customHeight="1" x14ac:dyDescent="0.2">
      <c r="A27" s="43" t="s">
        <v>50</v>
      </c>
      <c r="B27" s="59" t="str">
        <f>'RAS-funkcijski'!B5</f>
        <v>Opće javne usluge (šifre 011+012+013+014 do 018)</v>
      </c>
      <c r="C27" s="58"/>
      <c r="D27" s="58"/>
      <c r="E27" s="58"/>
      <c r="F27" s="57"/>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6" customFormat="1" ht="12.75" customHeight="1" x14ac:dyDescent="0.2">
      <c r="A28" s="42"/>
      <c r="B28" s="56" t="str">
        <f>'RAS-funkcijski'!B35</f>
        <v>Ekonomski poslovi (šifre 041+042+043+044+045+046+047+048+049)</v>
      </c>
      <c r="C28" s="55"/>
      <c r="D28" s="55"/>
      <c r="E28" s="55"/>
      <c r="F28" s="54"/>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6" customFormat="1" ht="12.75" customHeight="1" x14ac:dyDescent="0.2">
      <c r="A29" s="42"/>
      <c r="B29" s="56" t="str">
        <f>'RAS-funkcijski'!B88</f>
        <v>Rashodi vezani za stanovanje i kom. pogodnosti koji nisu drugdje svrstani</v>
      </c>
      <c r="C29" s="55"/>
      <c r="D29" s="55"/>
      <c r="E29" s="55"/>
      <c r="F29" s="54"/>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6" customFormat="1" ht="12.75" customHeight="1" x14ac:dyDescent="0.2">
      <c r="A30" s="42"/>
      <c r="B30" s="56" t="str">
        <f>'RAS-funkcijski'!B114</f>
        <v>Obrazovanje (šifre 091+092+093+094+095+096+097+098)</v>
      </c>
      <c r="C30" s="55"/>
      <c r="D30" s="55"/>
      <c r="E30" s="55"/>
      <c r="F30" s="54"/>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6" customFormat="1" ht="12.75" customHeight="1" x14ac:dyDescent="0.2">
      <c r="A31" s="41"/>
      <c r="B31" s="53" t="str">
        <f>'RAS-funkcijski'!B141</f>
        <v>Kontrolni zbroj (šifre 01+02+03+04+05+06+07+08+09+10)</v>
      </c>
      <c r="C31" s="52"/>
      <c r="D31" s="52"/>
      <c r="E31" s="52"/>
      <c r="F31" s="51"/>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6" customFormat="1" ht="29.25" customHeight="1" x14ac:dyDescent="0.2">
      <c r="A32" s="232" t="s">
        <v>43</v>
      </c>
      <c r="B32" s="62" t="s">
        <v>44</v>
      </c>
      <c r="C32" s="61"/>
      <c r="D32" s="61"/>
      <c r="E32" s="61"/>
      <c r="F32" s="60"/>
      <c r="G32" s="233" t="s">
        <v>45</v>
      </c>
      <c r="H32" s="234" t="s">
        <v>51</v>
      </c>
      <c r="I32" s="235" t="s">
        <v>52</v>
      </c>
      <c r="J32" s="207"/>
      <c r="K32" s="207"/>
      <c r="L32" s="207"/>
      <c r="M32" s="207"/>
      <c r="N32" s="207"/>
      <c r="O32" s="207"/>
      <c r="P32" s="207"/>
      <c r="Q32" s="207"/>
      <c r="R32" s="207"/>
      <c r="S32" s="207"/>
      <c r="T32" s="207"/>
      <c r="U32" s="207"/>
      <c r="V32" s="207"/>
      <c r="W32" s="207"/>
    </row>
    <row r="33" spans="1:23" s="346" customFormat="1" ht="12.75" customHeight="1" x14ac:dyDescent="0.2">
      <c r="A33" s="43" t="s">
        <v>35</v>
      </c>
      <c r="B33" s="46" t="str">
        <f>'P-VRIO'!B5</f>
        <v>Promjene u vrijednosti i obujmu imovine (šifre 91511+91512)</v>
      </c>
      <c r="C33" s="58"/>
      <c r="D33" s="58"/>
      <c r="E33" s="58"/>
      <c r="F33" s="57"/>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6" customFormat="1" ht="12.75" customHeight="1" x14ac:dyDescent="0.2">
      <c r="A34" s="42"/>
      <c r="B34" s="45" t="str">
        <f>'P-VRIO'!B22</f>
        <v>Promjene u obujmu imovine (šifre P016+P023)</v>
      </c>
      <c r="C34" s="55"/>
      <c r="D34" s="55"/>
      <c r="E34" s="55"/>
      <c r="F34" s="54"/>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6" customFormat="1" ht="12.75" customHeight="1" x14ac:dyDescent="0.2">
      <c r="A35" s="42"/>
      <c r="B35" s="45" t="str">
        <f>'P-VRIO'!B38</f>
        <v>Promjene u vrijednosti i obujmu obveza (šifre 91521+91522)</v>
      </c>
      <c r="C35" s="55"/>
      <c r="D35" s="55"/>
      <c r="E35" s="55"/>
      <c r="F35" s="54"/>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6" customFormat="1" ht="12.75" customHeight="1" x14ac:dyDescent="0.2">
      <c r="A36" s="41"/>
      <c r="B36" s="44" t="str">
        <f>'P-VRIO'!B44</f>
        <v>Promjene u obujmu obveza (šifre P035 do P038)</v>
      </c>
      <c r="C36" s="52"/>
      <c r="D36" s="52"/>
      <c r="E36" s="52"/>
      <c r="F36" s="51"/>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6" customFormat="1" ht="36" customHeight="1" x14ac:dyDescent="0.2">
      <c r="A37" s="232" t="s">
        <v>43</v>
      </c>
      <c r="B37" s="62" t="s">
        <v>44</v>
      </c>
      <c r="C37" s="61"/>
      <c r="D37" s="61"/>
      <c r="E37" s="61"/>
      <c r="F37" s="60"/>
      <c r="G37" s="233" t="s">
        <v>45</v>
      </c>
      <c r="H37" s="234" t="s">
        <v>48</v>
      </c>
      <c r="I37" s="235" t="s">
        <v>53</v>
      </c>
      <c r="J37" s="207"/>
      <c r="K37" s="207"/>
      <c r="L37" s="207"/>
      <c r="M37" s="207"/>
      <c r="N37" s="207"/>
      <c r="O37" s="207"/>
      <c r="P37" s="207"/>
      <c r="Q37" s="207"/>
      <c r="R37" s="207"/>
      <c r="S37" s="207"/>
      <c r="T37" s="207"/>
      <c r="U37" s="207"/>
      <c r="V37" s="207"/>
      <c r="W37" s="207"/>
    </row>
    <row r="38" spans="1:23" s="346" customFormat="1" ht="12.75" customHeight="1" x14ac:dyDescent="0.2">
      <c r="A38" s="43" t="s">
        <v>36</v>
      </c>
      <c r="B38" s="59" t="str">
        <f>OBVEZE!B5</f>
        <v>Stanje obveza 1. siječnja (=stanju obveza iz Izvještaja o obvezama na 31. prosinca prethodne godine)</v>
      </c>
      <c r="C38" s="58"/>
      <c r="D38" s="58"/>
      <c r="E38" s="58"/>
      <c r="F38" s="57"/>
      <c r="G38" s="240" t="str">
        <f>OBVEZE!C5</f>
        <v>V001</v>
      </c>
      <c r="H38" s="237">
        <f>OBVEZE!D5</f>
        <v>765087.56</v>
      </c>
      <c r="I38" s="237" t="s">
        <v>54</v>
      </c>
      <c r="J38" s="207"/>
      <c r="K38" s="207"/>
      <c r="L38" s="207"/>
      <c r="M38" s="207"/>
      <c r="N38" s="207"/>
      <c r="O38" s="207"/>
      <c r="P38" s="207"/>
      <c r="Q38" s="207"/>
      <c r="R38" s="207"/>
      <c r="S38" s="207"/>
      <c r="T38" s="207"/>
      <c r="U38" s="207"/>
      <c r="V38" s="207"/>
      <c r="W38" s="207"/>
    </row>
    <row r="39" spans="1:23" s="346" customFormat="1" ht="12.75" customHeight="1" x14ac:dyDescent="0.2">
      <c r="A39" s="42"/>
      <c r="B39" s="56" t="str">
        <f>OBVEZE!B44</f>
        <v>Stanje obveza na kraju izvještajnog razdoblja (šifre V001+V002-V004) i (šifre V007+V009)</v>
      </c>
      <c r="C39" s="55"/>
      <c r="D39" s="55"/>
      <c r="E39" s="55"/>
      <c r="F39" s="54"/>
      <c r="G39" s="241" t="str">
        <f>OBVEZE!C44</f>
        <v>V006</v>
      </c>
      <c r="H39" s="237" t="s">
        <v>54</v>
      </c>
      <c r="I39" s="237">
        <f>OBVEZE!D44</f>
        <v>700020.24</v>
      </c>
      <c r="J39" s="207"/>
      <c r="K39" s="207"/>
      <c r="L39" s="207"/>
      <c r="M39" s="207"/>
      <c r="N39" s="207"/>
      <c r="O39" s="207"/>
      <c r="P39" s="207"/>
      <c r="Q39" s="207"/>
      <c r="R39" s="207"/>
      <c r="S39" s="207"/>
      <c r="T39" s="207"/>
      <c r="U39" s="207"/>
      <c r="V39" s="207"/>
      <c r="W39" s="207"/>
    </row>
    <row r="40" spans="1:23" s="346" customFormat="1" ht="12.75" customHeight="1" x14ac:dyDescent="0.2">
      <c r="A40" s="42"/>
      <c r="B40" s="56" t="str">
        <f>OBVEZE!B45</f>
        <v>Stanje dospjelih obveza na kraju izvještajnog razdoblja (šifre V008+D23+D24 + 'D dio 25,26' + D27)</v>
      </c>
      <c r="C40" s="55"/>
      <c r="D40" s="55"/>
      <c r="E40" s="55"/>
      <c r="F40" s="54"/>
      <c r="G40" s="241" t="str">
        <f>OBVEZE!C45</f>
        <v>V007</v>
      </c>
      <c r="H40" s="237" t="s">
        <v>54</v>
      </c>
      <c r="I40" s="237">
        <f>OBVEZE!D45</f>
        <v>76056.239999999991</v>
      </c>
      <c r="J40" s="207"/>
      <c r="K40" s="207"/>
      <c r="L40" s="207"/>
      <c r="M40" s="207"/>
      <c r="N40" s="207"/>
      <c r="O40" s="207"/>
      <c r="P40" s="207"/>
      <c r="Q40" s="207"/>
      <c r="R40" s="207"/>
      <c r="S40" s="207"/>
      <c r="T40" s="207"/>
      <c r="U40" s="207"/>
      <c r="V40" s="207"/>
      <c r="W40" s="207"/>
    </row>
    <row r="41" spans="1:23" s="346" customFormat="1" ht="12.75" customHeight="1" x14ac:dyDescent="0.2">
      <c r="A41" s="41"/>
      <c r="B41" s="53" t="str">
        <f>OBVEZE!B104</f>
        <v>Stanje nedospjelih obveza na kraju izvještajnog razdoblja (šifre V010 + ND23 + ND24 + 'ND dio 25,26' + ND27)</v>
      </c>
      <c r="C41" s="52"/>
      <c r="D41" s="52"/>
      <c r="E41" s="52"/>
      <c r="F41" s="51"/>
      <c r="G41" s="242" t="str">
        <f>OBVEZE!C104</f>
        <v>V009</v>
      </c>
      <c r="H41" s="243" t="s">
        <v>54</v>
      </c>
      <c r="I41" s="243">
        <f>OBVEZE!D104</f>
        <v>623964</v>
      </c>
      <c r="J41" s="207"/>
      <c r="K41" s="207"/>
      <c r="L41" s="207"/>
      <c r="M41" s="207"/>
      <c r="N41" s="207"/>
      <c r="O41" s="207"/>
      <c r="P41" s="207"/>
      <c r="Q41" s="207"/>
      <c r="R41" s="207"/>
      <c r="S41" s="207"/>
      <c r="T41" s="207"/>
      <c r="U41" s="207"/>
      <c r="V41" s="207"/>
      <c r="W41" s="207"/>
    </row>
    <row r="42" spans="1:23" s="346"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6"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6" customFormat="1" ht="33.75" customHeight="1" x14ac:dyDescent="0.2">
      <c r="A44" s="207"/>
      <c r="B44" s="207"/>
      <c r="C44" s="207"/>
      <c r="D44" s="207"/>
      <c r="E44" s="48" t="s">
        <v>55</v>
      </c>
      <c r="F44" s="48"/>
      <c r="G44" s="207"/>
      <c r="H44" s="47" t="s">
        <v>56</v>
      </c>
      <c r="I44" s="47"/>
      <c r="J44" s="207"/>
      <c r="K44" s="207"/>
      <c r="L44" s="207"/>
      <c r="M44" s="207"/>
      <c r="N44" s="207"/>
      <c r="O44" s="207"/>
      <c r="P44" s="207"/>
      <c r="Q44" s="207"/>
      <c r="R44" s="207"/>
      <c r="S44" s="207"/>
      <c r="T44" s="207"/>
      <c r="U44" s="207"/>
      <c r="V44" s="207"/>
      <c r="W44" s="207"/>
    </row>
    <row r="45" spans="1:23" s="346"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6"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6"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6"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6"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6"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6"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6"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6"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6"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6"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6"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6"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6"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6"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6"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6"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6"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6"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6"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6"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6"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6"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6"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6"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6"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6"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6"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6"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6"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6"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6"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6"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6"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6"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6"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6"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6"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6"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6"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6"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6"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6"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6"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6"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6"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6"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6"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6"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6"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6"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6"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6"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6"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6"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6"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6"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6"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6"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6"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6"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6"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6"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6"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6"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6"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6"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6"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6"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6"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6"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6"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6"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6"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6"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6"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6"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6"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6"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6"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6"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6"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6"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6"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6"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6"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6"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6"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6"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6"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6"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6"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6"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6"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6"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6"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6"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6"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6"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6"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6"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6"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6"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6"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6"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6"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6"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6"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6"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6"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6"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6"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6"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6"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6"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6"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6"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6"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6"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6"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6"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6"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6"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6"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6"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6"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6"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6"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6"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6"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6"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6"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6"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6"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6"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6"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6"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6"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6"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6"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6"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6"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6"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6"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6"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6"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6"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6"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6"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6"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6"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6"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6"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6"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6"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6"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6"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6"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6"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6"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6"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6"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6"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6"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6"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6"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6"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6"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6"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6"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6"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6"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6"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6"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6"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6"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6"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6"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6"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6"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6"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6"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6"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6"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6"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6"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6"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6"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6"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6"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6"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6"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6"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6"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6"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6"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6"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6" customFormat="1" ht="15.75" customHeight="1" x14ac:dyDescent="0.2"/>
    <row r="243" spans="1:23" s="346" customFormat="1" ht="15.75" customHeight="1" x14ac:dyDescent="0.2"/>
    <row r="244" spans="1:23" s="346" customFormat="1" ht="15.75" customHeight="1" x14ac:dyDescent="0.2"/>
    <row r="245" spans="1:23" s="346" customFormat="1" ht="15.75" customHeight="1" x14ac:dyDescent="0.2"/>
    <row r="246" spans="1:23" s="346" customFormat="1" ht="15.75" customHeight="1" x14ac:dyDescent="0.2"/>
    <row r="247" spans="1:23" s="346" customFormat="1" ht="15.75" customHeight="1" x14ac:dyDescent="0.2"/>
    <row r="248" spans="1:23" s="346" customFormat="1" ht="15.75" customHeight="1" x14ac:dyDescent="0.2"/>
    <row r="249" spans="1:23" s="346" customFormat="1" ht="15.75" customHeight="1" x14ac:dyDescent="0.2"/>
    <row r="250" spans="1:23" s="346" customFormat="1" ht="15.75" customHeight="1" x14ac:dyDescent="0.2"/>
    <row r="251" spans="1:23" s="346" customFormat="1" ht="15.75" customHeight="1" x14ac:dyDescent="0.2"/>
    <row r="252" spans="1:23" s="346" customFormat="1" ht="15.75" customHeight="1" x14ac:dyDescent="0.2"/>
    <row r="253" spans="1:23" s="346" customFormat="1" ht="15.75" customHeight="1" x14ac:dyDescent="0.2"/>
    <row r="254" spans="1:23" s="346" customFormat="1" ht="15.75" customHeight="1" x14ac:dyDescent="0.2"/>
    <row r="255" spans="1:23" s="346" customFormat="1" ht="15.75" customHeight="1" x14ac:dyDescent="0.2"/>
    <row r="256" spans="1:23" s="346" customFormat="1" ht="15.75" customHeight="1" x14ac:dyDescent="0.2"/>
    <row r="257" s="346" customFormat="1" ht="15.75" customHeight="1" x14ac:dyDescent="0.2"/>
    <row r="258" s="346" customFormat="1" ht="15.75" customHeight="1" x14ac:dyDescent="0.2"/>
    <row r="259" s="346" customFormat="1" ht="15.75" customHeight="1" x14ac:dyDescent="0.2"/>
    <row r="260" s="346" customFormat="1" ht="15.75" customHeight="1" x14ac:dyDescent="0.2"/>
    <row r="261" s="346" customFormat="1" ht="15.75" customHeight="1" x14ac:dyDescent="0.2"/>
    <row r="262" s="346" customFormat="1" ht="15.75" customHeight="1" x14ac:dyDescent="0.2"/>
    <row r="263" s="346" customFormat="1" ht="15.75" customHeight="1" x14ac:dyDescent="0.2"/>
    <row r="264" s="346" customFormat="1" ht="15.75" customHeight="1" x14ac:dyDescent="0.2"/>
    <row r="265" s="346" customFormat="1" ht="15.75" customHeight="1" x14ac:dyDescent="0.2"/>
    <row r="266" s="346" customFormat="1" ht="15.75" customHeight="1" x14ac:dyDescent="0.2"/>
    <row r="267" s="346" customFormat="1" ht="15.75" customHeight="1" x14ac:dyDescent="0.2"/>
    <row r="268" s="346" customFormat="1" ht="15.75" customHeight="1" x14ac:dyDescent="0.2"/>
    <row r="269" s="346" customFormat="1" ht="15.75" customHeight="1" x14ac:dyDescent="0.2"/>
    <row r="270" s="346" customFormat="1" ht="15.75" customHeight="1" x14ac:dyDescent="0.2"/>
    <row r="271" s="346" customFormat="1" ht="15.75" customHeight="1" x14ac:dyDescent="0.2"/>
    <row r="272" s="346" customFormat="1" ht="15.75" customHeight="1" x14ac:dyDescent="0.2"/>
    <row r="273" s="346" customFormat="1" ht="15.75" customHeight="1" x14ac:dyDescent="0.2"/>
    <row r="274" s="346" customFormat="1" ht="15.75" customHeight="1" x14ac:dyDescent="0.2"/>
    <row r="275" s="346" customFormat="1" ht="15.75" customHeight="1" x14ac:dyDescent="0.2"/>
    <row r="276" s="346" customFormat="1" ht="15.75" customHeight="1" x14ac:dyDescent="0.2"/>
    <row r="277" s="346" customFormat="1" ht="15.75" customHeight="1" x14ac:dyDescent="0.2"/>
    <row r="278" s="346" customFormat="1" ht="15.75" customHeight="1" x14ac:dyDescent="0.2"/>
    <row r="279" s="346" customFormat="1" ht="15.75" customHeight="1" x14ac:dyDescent="0.2"/>
    <row r="280" s="346" customFormat="1" ht="15.75" customHeight="1" x14ac:dyDescent="0.2"/>
    <row r="281" s="346" customFormat="1" ht="15.75" customHeight="1" x14ac:dyDescent="0.2"/>
    <row r="282" s="346" customFormat="1" ht="15.75" customHeight="1" x14ac:dyDescent="0.2"/>
    <row r="283" s="346" customFormat="1" ht="15.75" customHeight="1" x14ac:dyDescent="0.2"/>
    <row r="284" s="346" customFormat="1" ht="15.75" customHeight="1" x14ac:dyDescent="0.2"/>
    <row r="285" s="346" customFormat="1" ht="15.75" customHeight="1" x14ac:dyDescent="0.2"/>
    <row r="286" s="346" customFormat="1" ht="15.75" customHeight="1" x14ac:dyDescent="0.2"/>
    <row r="287" s="346" customFormat="1" ht="15.75" customHeight="1" x14ac:dyDescent="0.2"/>
    <row r="288" s="346" customFormat="1" ht="15.75" customHeight="1" x14ac:dyDescent="0.2"/>
    <row r="289" s="346" customFormat="1" ht="15.75" customHeight="1" x14ac:dyDescent="0.2"/>
    <row r="290" s="346" customFormat="1" ht="15.75" customHeight="1" x14ac:dyDescent="0.2"/>
    <row r="291" s="346" customFormat="1" ht="15.75" customHeight="1" x14ac:dyDescent="0.2"/>
    <row r="292" s="346" customFormat="1" ht="15.75" customHeight="1" x14ac:dyDescent="0.2"/>
    <row r="293" s="346" customFormat="1" ht="15.75" customHeight="1" x14ac:dyDescent="0.2"/>
    <row r="294" s="346" customFormat="1" ht="15.75" customHeight="1" x14ac:dyDescent="0.2"/>
    <row r="295" s="346" customFormat="1" ht="15.75" customHeight="1" x14ac:dyDescent="0.2"/>
    <row r="296" s="346" customFormat="1" ht="15.75" customHeight="1" x14ac:dyDescent="0.2"/>
    <row r="297" s="346" customFormat="1" ht="15.75" customHeight="1" x14ac:dyDescent="0.2"/>
    <row r="298" s="346" customFormat="1" ht="15.75" customHeight="1" x14ac:dyDescent="0.2"/>
    <row r="299" s="346" customFormat="1" ht="15.75" customHeight="1" x14ac:dyDescent="0.2"/>
    <row r="300" s="346" customFormat="1" ht="15.75" customHeight="1" x14ac:dyDescent="0.2"/>
    <row r="301" s="346" customFormat="1" ht="15.75" customHeight="1" x14ac:dyDescent="0.2"/>
    <row r="302" s="346" customFormat="1" ht="15.75" customHeight="1" x14ac:dyDescent="0.2"/>
    <row r="303" s="346" customFormat="1" ht="15.75" customHeight="1" x14ac:dyDescent="0.2"/>
    <row r="304" s="346" customFormat="1" ht="15.75" customHeight="1" x14ac:dyDescent="0.2"/>
    <row r="305" s="346" customFormat="1" ht="15.75" customHeight="1" x14ac:dyDescent="0.2"/>
    <row r="306" s="346" customFormat="1" ht="15.75" customHeight="1" x14ac:dyDescent="0.2"/>
    <row r="307" s="346" customFormat="1" ht="15.75" customHeight="1" x14ac:dyDescent="0.2"/>
    <row r="308" s="346" customFormat="1" ht="15.75" customHeight="1" x14ac:dyDescent="0.2"/>
    <row r="309" s="346" customFormat="1" ht="15.75" customHeight="1" x14ac:dyDescent="0.2"/>
    <row r="310" s="346" customFormat="1" ht="15.75" customHeight="1" x14ac:dyDescent="0.2"/>
    <row r="311" s="346" customFormat="1" ht="15.75" customHeight="1" x14ac:dyDescent="0.2"/>
    <row r="312" s="346" customFormat="1" ht="15.75" customHeight="1" x14ac:dyDescent="0.2"/>
    <row r="313" s="346" customFormat="1" ht="15.75" customHeight="1" x14ac:dyDescent="0.2"/>
    <row r="314" s="346" customFormat="1" ht="15.75" customHeight="1" x14ac:dyDescent="0.2"/>
    <row r="315" s="346" customFormat="1" ht="15.75" customHeight="1" x14ac:dyDescent="0.2"/>
    <row r="316" s="346" customFormat="1" ht="15.75" customHeight="1" x14ac:dyDescent="0.2"/>
    <row r="317" s="346" customFormat="1" ht="15.75" customHeight="1" x14ac:dyDescent="0.2"/>
    <row r="318" s="346" customFormat="1" ht="15.75" customHeight="1" x14ac:dyDescent="0.2"/>
    <row r="319" s="346" customFormat="1" ht="15.75" customHeight="1" x14ac:dyDescent="0.2"/>
    <row r="320" s="346" customFormat="1" ht="15.75" customHeight="1" x14ac:dyDescent="0.2"/>
    <row r="321" s="346" customFormat="1" ht="15.75" customHeight="1" x14ac:dyDescent="0.2"/>
    <row r="322" s="346" customFormat="1" ht="15.75" customHeight="1" x14ac:dyDescent="0.2"/>
    <row r="323" s="346" customFormat="1" ht="15.75" customHeight="1" x14ac:dyDescent="0.2"/>
    <row r="324" s="346" customFormat="1" ht="15.75" customHeight="1" x14ac:dyDescent="0.2"/>
    <row r="325" s="346" customFormat="1" ht="15.75" customHeight="1" x14ac:dyDescent="0.2"/>
    <row r="326" s="346" customFormat="1" ht="15.75" customHeight="1" x14ac:dyDescent="0.2"/>
    <row r="327" s="346" customFormat="1" ht="15.75" customHeight="1" x14ac:dyDescent="0.2"/>
    <row r="328" s="346" customFormat="1" ht="15.75" customHeight="1" x14ac:dyDescent="0.2"/>
    <row r="329" s="346" customFormat="1" ht="15.75" customHeight="1" x14ac:dyDescent="0.2"/>
    <row r="330" s="346" customFormat="1" ht="15.75" customHeight="1" x14ac:dyDescent="0.2"/>
    <row r="331" s="346" customFormat="1" ht="15.75" customHeight="1" x14ac:dyDescent="0.2"/>
    <row r="332" s="346" customFormat="1" ht="15.75" customHeight="1" x14ac:dyDescent="0.2"/>
    <row r="333" s="346" customFormat="1" ht="15.75" customHeight="1" x14ac:dyDescent="0.2"/>
    <row r="334" s="346" customFormat="1" ht="15.75" customHeight="1" x14ac:dyDescent="0.2"/>
    <row r="335" s="346" customFormat="1" ht="15.75" customHeight="1" x14ac:dyDescent="0.2"/>
    <row r="336" s="346" customFormat="1" ht="15.75" customHeight="1" x14ac:dyDescent="0.2"/>
    <row r="337" s="346" customFormat="1" ht="15.75" customHeight="1" x14ac:dyDescent="0.2"/>
    <row r="338" s="346" customFormat="1" ht="15.75" customHeight="1" x14ac:dyDescent="0.2"/>
    <row r="339" s="346" customFormat="1" ht="15.75" customHeight="1" x14ac:dyDescent="0.2"/>
    <row r="340" s="346" customFormat="1" ht="15.75" customHeight="1" x14ac:dyDescent="0.2"/>
    <row r="341" s="346" customFormat="1" ht="15.75" customHeight="1" x14ac:dyDescent="0.2"/>
    <row r="342" s="346" customFormat="1" ht="15.75" customHeight="1" x14ac:dyDescent="0.2"/>
    <row r="343" s="346" customFormat="1" ht="15.75" customHeight="1" x14ac:dyDescent="0.2"/>
    <row r="344" s="346" customFormat="1" ht="15.75" customHeight="1" x14ac:dyDescent="0.2"/>
    <row r="345" s="346" customFormat="1" ht="15.75" customHeight="1" x14ac:dyDescent="0.2"/>
    <row r="346" s="346" customFormat="1" ht="15.75" customHeight="1" x14ac:dyDescent="0.2"/>
    <row r="347" s="346" customFormat="1" ht="15.75" customHeight="1" x14ac:dyDescent="0.2"/>
    <row r="348" s="346" customFormat="1" ht="15.75" customHeight="1" x14ac:dyDescent="0.2"/>
    <row r="349" s="346" customFormat="1" ht="15.75" customHeight="1" x14ac:dyDescent="0.2"/>
    <row r="350" s="346" customFormat="1" ht="15.75" customHeight="1" x14ac:dyDescent="0.2"/>
    <row r="351" s="346" customFormat="1" ht="15.75" customHeight="1" x14ac:dyDescent="0.2"/>
    <row r="352" s="346" customFormat="1" ht="15.75" customHeight="1" x14ac:dyDescent="0.2"/>
    <row r="353" s="346" customFormat="1" ht="15.75" customHeight="1" x14ac:dyDescent="0.2"/>
    <row r="354" s="346" customFormat="1" ht="15.75" customHeight="1" x14ac:dyDescent="0.2"/>
    <row r="355" s="346" customFormat="1" ht="15.75" customHeight="1" x14ac:dyDescent="0.2"/>
    <row r="356" s="346" customFormat="1" ht="15.75" customHeight="1" x14ac:dyDescent="0.2"/>
    <row r="357" s="346" customFormat="1" ht="15.75" customHeight="1" x14ac:dyDescent="0.2"/>
    <row r="358" s="346" customFormat="1" ht="15.75" customHeight="1" x14ac:dyDescent="0.2"/>
    <row r="359" s="346" customFormat="1" ht="15.75" customHeight="1" x14ac:dyDescent="0.2"/>
    <row r="360" s="346" customFormat="1" ht="15.75" customHeight="1" x14ac:dyDescent="0.2"/>
    <row r="361" s="346" customFormat="1" ht="15.75" customHeight="1" x14ac:dyDescent="0.2"/>
    <row r="362" s="346" customFormat="1" ht="15.75" customHeight="1" x14ac:dyDescent="0.2"/>
    <row r="363" s="346" customFormat="1" ht="15.75" customHeight="1" x14ac:dyDescent="0.2"/>
    <row r="364" s="346" customFormat="1" ht="15.75" customHeight="1" x14ac:dyDescent="0.2"/>
    <row r="365" s="346" customFormat="1" ht="15.75" customHeight="1" x14ac:dyDescent="0.2"/>
    <row r="366" s="346" customFormat="1" ht="15.75" customHeight="1" x14ac:dyDescent="0.2"/>
    <row r="367" s="346" customFormat="1" ht="15.75" customHeight="1" x14ac:dyDescent="0.2"/>
    <row r="368" s="346" customFormat="1" ht="15.75" customHeight="1" x14ac:dyDescent="0.2"/>
    <row r="369" s="346" customFormat="1" ht="15.75" customHeight="1" x14ac:dyDescent="0.2"/>
    <row r="370" s="346" customFormat="1" ht="15.75" customHeight="1" x14ac:dyDescent="0.2"/>
    <row r="371" s="346" customFormat="1" ht="15.75" customHeight="1" x14ac:dyDescent="0.2"/>
    <row r="372" s="346" customFormat="1" ht="15.75" customHeight="1" x14ac:dyDescent="0.2"/>
    <row r="373" s="346" customFormat="1" ht="15.75" customHeight="1" x14ac:dyDescent="0.2"/>
    <row r="374" s="346" customFormat="1" ht="15.75" customHeight="1" x14ac:dyDescent="0.2"/>
    <row r="375" s="346" customFormat="1" ht="15.75" customHeight="1" x14ac:dyDescent="0.2"/>
    <row r="376" s="346" customFormat="1" ht="15.75" customHeight="1" x14ac:dyDescent="0.2"/>
    <row r="377" s="346" customFormat="1" ht="15.75" customHeight="1" x14ac:dyDescent="0.2"/>
    <row r="378" s="346" customFormat="1" ht="15.75" customHeight="1" x14ac:dyDescent="0.2"/>
    <row r="379" s="346" customFormat="1" ht="15.75" customHeight="1" x14ac:dyDescent="0.2"/>
    <row r="380" s="346" customFormat="1" ht="15.75" customHeight="1" x14ac:dyDescent="0.2"/>
    <row r="381" s="346" customFormat="1" ht="15.75" customHeight="1" x14ac:dyDescent="0.2"/>
    <row r="382" s="346" customFormat="1" ht="15.75" customHeight="1" x14ac:dyDescent="0.2"/>
    <row r="383" s="346" customFormat="1" ht="15.75" customHeight="1" x14ac:dyDescent="0.2"/>
    <row r="384" s="346" customFormat="1" ht="15.75" customHeight="1" x14ac:dyDescent="0.2"/>
    <row r="385" s="346" customFormat="1" ht="15.75" customHeight="1" x14ac:dyDescent="0.2"/>
    <row r="386" s="346" customFormat="1" ht="15.75" customHeight="1" x14ac:dyDescent="0.2"/>
    <row r="387" s="346" customFormat="1" ht="15.75" customHeight="1" x14ac:dyDescent="0.2"/>
    <row r="388" s="346" customFormat="1" ht="15.75" customHeight="1" x14ac:dyDescent="0.2"/>
    <row r="389" s="346" customFormat="1" ht="15.75" customHeight="1" x14ac:dyDescent="0.2"/>
    <row r="390" s="346" customFormat="1" ht="15.75" customHeight="1" x14ac:dyDescent="0.2"/>
    <row r="391" s="346" customFormat="1" ht="15.75" customHeight="1" x14ac:dyDescent="0.2"/>
    <row r="392" s="346" customFormat="1" ht="15.75" customHeight="1" x14ac:dyDescent="0.2"/>
    <row r="393" s="346" customFormat="1" ht="15.75" customHeight="1" x14ac:dyDescent="0.2"/>
    <row r="394" s="346" customFormat="1" ht="15.75" customHeight="1" x14ac:dyDescent="0.2"/>
    <row r="395" s="346" customFormat="1" ht="15.75" customHeight="1" x14ac:dyDescent="0.2"/>
    <row r="396" s="346" customFormat="1" ht="15.75" customHeight="1" x14ac:dyDescent="0.2"/>
    <row r="397" s="346" customFormat="1" ht="15.75" customHeight="1" x14ac:dyDescent="0.2"/>
    <row r="398" s="346" customFormat="1" ht="15.75" customHeight="1" x14ac:dyDescent="0.2"/>
    <row r="399" s="346" customFormat="1" ht="15.75" customHeight="1" x14ac:dyDescent="0.2"/>
    <row r="400" s="346" customFormat="1" ht="15.75" customHeight="1" x14ac:dyDescent="0.2"/>
    <row r="401" s="346" customFormat="1" ht="15.75" customHeight="1" x14ac:dyDescent="0.2"/>
    <row r="402" s="346" customFormat="1" ht="15.75" customHeight="1" x14ac:dyDescent="0.2"/>
    <row r="403" s="346" customFormat="1" ht="15.75" customHeight="1" x14ac:dyDescent="0.2"/>
    <row r="404" s="346" customFormat="1" ht="15.75" customHeight="1" x14ac:dyDescent="0.2"/>
    <row r="405" s="346" customFormat="1" ht="15.75" customHeight="1" x14ac:dyDescent="0.2"/>
    <row r="406" s="346" customFormat="1" ht="15.75" customHeight="1" x14ac:dyDescent="0.2"/>
    <row r="407" s="346" customFormat="1" ht="15.75" customHeight="1" x14ac:dyDescent="0.2"/>
    <row r="408" s="346" customFormat="1" ht="15.75" customHeight="1" x14ac:dyDescent="0.2"/>
    <row r="409" s="346" customFormat="1" ht="15.75" customHeight="1" x14ac:dyDescent="0.2"/>
    <row r="410" s="346" customFormat="1" ht="15.75" customHeight="1" x14ac:dyDescent="0.2"/>
    <row r="411" s="346" customFormat="1" ht="15.75" customHeight="1" x14ac:dyDescent="0.2"/>
    <row r="412" s="346" customFormat="1" ht="15.75" customHeight="1" x14ac:dyDescent="0.2"/>
    <row r="413" s="346" customFormat="1" ht="15.75" customHeight="1" x14ac:dyDescent="0.2"/>
    <row r="414" s="346" customFormat="1" ht="15.75" customHeight="1" x14ac:dyDescent="0.2"/>
    <row r="415" s="346" customFormat="1" ht="15.75" customHeight="1" x14ac:dyDescent="0.2"/>
    <row r="416" s="346" customFormat="1" ht="15.75" customHeight="1" x14ac:dyDescent="0.2"/>
    <row r="417" s="346" customFormat="1" ht="15.75" customHeight="1" x14ac:dyDescent="0.2"/>
    <row r="418" s="346" customFormat="1" ht="15.75" customHeight="1" x14ac:dyDescent="0.2"/>
    <row r="419" s="346" customFormat="1" ht="15.75" customHeight="1" x14ac:dyDescent="0.2"/>
    <row r="420" s="346" customFormat="1" ht="15.75" customHeight="1" x14ac:dyDescent="0.2"/>
    <row r="421" s="346" customFormat="1" ht="15.75" customHeight="1" x14ac:dyDescent="0.2"/>
    <row r="422" s="346" customFormat="1" ht="15.75" customHeight="1" x14ac:dyDescent="0.2"/>
    <row r="423" s="346" customFormat="1" ht="15.75" customHeight="1" x14ac:dyDescent="0.2"/>
    <row r="424" s="346" customFormat="1" ht="15.75" customHeight="1" x14ac:dyDescent="0.2"/>
    <row r="425" s="346" customFormat="1" ht="15.75" customHeight="1" x14ac:dyDescent="0.2"/>
    <row r="426" s="346" customFormat="1" ht="15.75" customHeight="1" x14ac:dyDescent="0.2"/>
    <row r="427" s="346" customFormat="1" ht="15.75" customHeight="1" x14ac:dyDescent="0.2"/>
    <row r="428" s="346" customFormat="1" ht="15.75" customHeight="1" x14ac:dyDescent="0.2"/>
    <row r="429" s="346" customFormat="1" ht="15.75" customHeight="1" x14ac:dyDescent="0.2"/>
    <row r="430" s="346" customFormat="1" ht="15.75" customHeight="1" x14ac:dyDescent="0.2"/>
    <row r="431" s="346" customFormat="1" ht="15.75" customHeight="1" x14ac:dyDescent="0.2"/>
    <row r="432" s="346" customFormat="1" ht="15.75" customHeight="1" x14ac:dyDescent="0.2"/>
    <row r="433" s="346" customFormat="1" ht="15.75" customHeight="1" x14ac:dyDescent="0.2"/>
    <row r="434" s="346" customFormat="1" ht="15.75" customHeight="1" x14ac:dyDescent="0.2"/>
    <row r="435" s="346" customFormat="1" ht="15.75" customHeight="1" x14ac:dyDescent="0.2"/>
    <row r="436" s="346" customFormat="1" ht="15.75" customHeight="1" x14ac:dyDescent="0.2"/>
    <row r="437" s="346" customFormat="1" ht="15.75" customHeight="1" x14ac:dyDescent="0.2"/>
    <row r="438" s="346" customFormat="1" ht="15.75" customHeight="1" x14ac:dyDescent="0.2"/>
    <row r="439" s="346" customFormat="1" ht="15.75" customHeight="1" x14ac:dyDescent="0.2"/>
    <row r="440" s="346" customFormat="1" ht="15.75" customHeight="1" x14ac:dyDescent="0.2"/>
    <row r="441" s="346" customFormat="1" ht="15.75" customHeight="1" x14ac:dyDescent="0.2"/>
    <row r="442" s="346" customFormat="1" ht="15.75" customHeight="1" x14ac:dyDescent="0.2"/>
    <row r="443" s="346" customFormat="1" ht="15.75" customHeight="1" x14ac:dyDescent="0.2"/>
    <row r="444" s="346" customFormat="1" ht="15.75" customHeight="1" x14ac:dyDescent="0.2"/>
    <row r="445" s="346" customFormat="1" ht="15.75" customHeight="1" x14ac:dyDescent="0.2"/>
    <row r="446" s="346" customFormat="1" ht="15.75" customHeight="1" x14ac:dyDescent="0.2"/>
    <row r="447" s="346" customFormat="1" ht="15.75" customHeight="1" x14ac:dyDescent="0.2"/>
    <row r="448" s="346" customFormat="1" ht="15.75" customHeight="1" x14ac:dyDescent="0.2"/>
    <row r="449" s="346" customFormat="1" ht="15.75" customHeight="1" x14ac:dyDescent="0.2"/>
    <row r="450" s="346" customFormat="1" ht="15.75" customHeight="1" x14ac:dyDescent="0.2"/>
    <row r="451" s="346" customFormat="1" ht="15.75" customHeight="1" x14ac:dyDescent="0.2"/>
    <row r="452" s="346" customFormat="1" ht="15.75" customHeight="1" x14ac:dyDescent="0.2"/>
    <row r="453" s="346" customFormat="1" ht="15.75" customHeight="1" x14ac:dyDescent="0.2"/>
    <row r="454" s="346" customFormat="1" ht="15.75" customHeight="1" x14ac:dyDescent="0.2"/>
    <row r="455" s="346" customFormat="1" ht="15.75" customHeight="1" x14ac:dyDescent="0.2"/>
    <row r="456" s="346" customFormat="1" ht="15.75" customHeight="1" x14ac:dyDescent="0.2"/>
    <row r="457" s="346" customFormat="1" ht="15.75" customHeight="1" x14ac:dyDescent="0.2"/>
    <row r="458" s="346" customFormat="1" ht="15.75" customHeight="1" x14ac:dyDescent="0.2"/>
    <row r="459" s="346" customFormat="1" ht="15.75" customHeight="1" x14ac:dyDescent="0.2"/>
    <row r="460" s="346" customFormat="1" ht="15.75" customHeight="1" x14ac:dyDescent="0.2"/>
    <row r="461" s="346" customFormat="1" ht="15.75" customHeight="1" x14ac:dyDescent="0.2"/>
    <row r="462" s="346" customFormat="1" ht="15.75" customHeight="1" x14ac:dyDescent="0.2"/>
    <row r="463" s="346" customFormat="1" ht="15.75" customHeight="1" x14ac:dyDescent="0.2"/>
    <row r="464" s="346" customFormat="1" ht="15.75" customHeight="1" x14ac:dyDescent="0.2"/>
    <row r="465" s="346" customFormat="1" ht="15.75" customHeight="1" x14ac:dyDescent="0.2"/>
    <row r="466" s="346" customFormat="1" ht="15.75" customHeight="1" x14ac:dyDescent="0.2"/>
    <row r="467" s="346" customFormat="1" ht="15.75" customHeight="1" x14ac:dyDescent="0.2"/>
    <row r="468" s="346" customFormat="1" ht="15.75" customHeight="1" x14ac:dyDescent="0.2"/>
    <row r="469" s="346" customFormat="1" ht="15.75" customHeight="1" x14ac:dyDescent="0.2"/>
    <row r="470" s="346" customFormat="1" ht="15.75" customHeight="1" x14ac:dyDescent="0.2"/>
    <row r="471" s="346" customFormat="1" ht="15.75" customHeight="1" x14ac:dyDescent="0.2"/>
    <row r="472" s="346" customFormat="1" ht="15.75" customHeight="1" x14ac:dyDescent="0.2"/>
    <row r="473" s="346" customFormat="1" ht="15.75" customHeight="1" x14ac:dyDescent="0.2"/>
    <row r="474" s="346" customFormat="1" ht="15.75" customHeight="1" x14ac:dyDescent="0.2"/>
    <row r="475" s="346" customFormat="1" ht="15.75" customHeight="1" x14ac:dyDescent="0.2"/>
    <row r="476" s="346" customFormat="1" ht="15.75" customHeight="1" x14ac:dyDescent="0.2"/>
    <row r="477" s="346" customFormat="1" ht="15.75" customHeight="1" x14ac:dyDescent="0.2"/>
    <row r="478" s="346" customFormat="1" ht="15.75" customHeight="1" x14ac:dyDescent="0.2"/>
    <row r="479" s="346" customFormat="1" ht="15.75" customHeight="1" x14ac:dyDescent="0.2"/>
    <row r="480" s="346" customFormat="1" ht="15.75" customHeight="1" x14ac:dyDescent="0.2"/>
    <row r="481" s="346" customFormat="1" ht="15.75" customHeight="1" x14ac:dyDescent="0.2"/>
    <row r="482" s="346" customFormat="1" ht="15.75" customHeight="1" x14ac:dyDescent="0.2"/>
    <row r="483" s="346" customFormat="1" ht="15.75" customHeight="1" x14ac:dyDescent="0.2"/>
    <row r="484" s="346" customFormat="1" ht="15.75" customHeight="1" x14ac:dyDescent="0.2"/>
    <row r="485" s="346" customFormat="1" ht="15.75" customHeight="1" x14ac:dyDescent="0.2"/>
    <row r="486" s="346" customFormat="1" ht="15.75" customHeight="1" x14ac:dyDescent="0.2"/>
    <row r="487" s="346" customFormat="1" ht="15.75" customHeight="1" x14ac:dyDescent="0.2"/>
    <row r="488" s="346" customFormat="1" ht="15.75" customHeight="1" x14ac:dyDescent="0.2"/>
    <row r="489" s="346" customFormat="1" ht="15.75" customHeight="1" x14ac:dyDescent="0.2"/>
    <row r="490" s="346" customFormat="1" ht="15.75" customHeight="1" x14ac:dyDescent="0.2"/>
    <row r="491" s="346" customFormat="1" ht="15.75" customHeight="1" x14ac:dyDescent="0.2"/>
    <row r="492" s="346" customFormat="1" ht="15.75" customHeight="1" x14ac:dyDescent="0.2"/>
    <row r="493" s="346" customFormat="1" ht="15.75" customHeight="1" x14ac:dyDescent="0.2"/>
    <row r="494" s="346" customFormat="1" ht="15.75" customHeight="1" x14ac:dyDescent="0.2"/>
    <row r="495" s="346" customFormat="1" ht="15.75" customHeight="1" x14ac:dyDescent="0.2"/>
    <row r="496" s="346" customFormat="1" ht="15.75" customHeight="1" x14ac:dyDescent="0.2"/>
    <row r="497" s="346" customFormat="1" ht="15.75" customHeight="1" x14ac:dyDescent="0.2"/>
    <row r="498" s="346" customFormat="1" ht="15.75" customHeight="1" x14ac:dyDescent="0.2"/>
    <row r="499" s="346" customFormat="1" ht="15.75" customHeight="1" x14ac:dyDescent="0.2"/>
    <row r="500" s="346" customFormat="1" ht="15.75" customHeight="1" x14ac:dyDescent="0.2"/>
    <row r="501" s="346" customFormat="1" ht="15.75" customHeight="1" x14ac:dyDescent="0.2"/>
    <row r="502" s="346" customFormat="1" ht="15.75" customHeight="1" x14ac:dyDescent="0.2"/>
    <row r="503" s="346" customFormat="1" ht="15.75" customHeight="1" x14ac:dyDescent="0.2"/>
    <row r="504" s="346" customFormat="1" ht="15.75" customHeight="1" x14ac:dyDescent="0.2"/>
    <row r="505" s="346" customFormat="1" ht="15.75" customHeight="1" x14ac:dyDescent="0.2"/>
    <row r="506" s="346" customFormat="1" ht="15.75" customHeight="1" x14ac:dyDescent="0.2"/>
    <row r="507" s="346" customFormat="1" ht="15.75" customHeight="1" x14ac:dyDescent="0.2"/>
    <row r="508" s="346" customFormat="1" ht="15.75" customHeight="1" x14ac:dyDescent="0.2"/>
    <row r="509" s="346" customFormat="1" ht="15.75" customHeight="1" x14ac:dyDescent="0.2"/>
    <row r="510" s="346" customFormat="1" ht="15.75" customHeight="1" x14ac:dyDescent="0.2"/>
    <row r="511" s="346" customFormat="1" ht="15.75" customHeight="1" x14ac:dyDescent="0.2"/>
    <row r="512" s="346" customFormat="1" ht="15.75" customHeight="1" x14ac:dyDescent="0.2"/>
    <row r="513" s="346" customFormat="1" ht="15.75" customHeight="1" x14ac:dyDescent="0.2"/>
    <row r="514" s="346" customFormat="1" ht="15.75" customHeight="1" x14ac:dyDescent="0.2"/>
    <row r="515" s="346" customFormat="1" ht="15.75" customHeight="1" x14ac:dyDescent="0.2"/>
    <row r="516" s="346" customFormat="1" ht="15.75" customHeight="1" x14ac:dyDescent="0.2"/>
    <row r="517" s="346" customFormat="1" ht="15.75" customHeight="1" x14ac:dyDescent="0.2"/>
    <row r="518" s="346" customFormat="1" ht="15.75" customHeight="1" x14ac:dyDescent="0.2"/>
    <row r="519" s="346" customFormat="1" ht="15.75" customHeight="1" x14ac:dyDescent="0.2"/>
    <row r="520" s="346" customFormat="1" ht="15.75" customHeight="1" x14ac:dyDescent="0.2"/>
    <row r="521" s="346" customFormat="1" ht="15.75" customHeight="1" x14ac:dyDescent="0.2"/>
    <row r="522" s="346" customFormat="1" ht="15.75" customHeight="1" x14ac:dyDescent="0.2"/>
    <row r="523" s="346" customFormat="1" ht="15.75" customHeight="1" x14ac:dyDescent="0.2"/>
    <row r="524" s="346" customFormat="1" ht="15.75" customHeight="1" x14ac:dyDescent="0.2"/>
    <row r="525" s="346" customFormat="1" ht="15.75" customHeight="1" x14ac:dyDescent="0.2"/>
    <row r="526" s="346" customFormat="1" ht="15.75" customHeight="1" x14ac:dyDescent="0.2"/>
    <row r="527" s="346" customFormat="1" ht="15.75" customHeight="1" x14ac:dyDescent="0.2"/>
    <row r="528" s="346" customFormat="1" ht="15.75" customHeight="1" x14ac:dyDescent="0.2"/>
    <row r="529" s="346" customFormat="1" ht="15.75" customHeight="1" x14ac:dyDescent="0.2"/>
    <row r="530" s="346" customFormat="1" ht="15.75" customHeight="1" x14ac:dyDescent="0.2"/>
    <row r="531" s="346" customFormat="1" ht="15.75" customHeight="1" x14ac:dyDescent="0.2"/>
    <row r="532" s="346" customFormat="1" ht="15.75" customHeight="1" x14ac:dyDescent="0.2"/>
    <row r="533" s="346" customFormat="1" ht="15.75" customHeight="1" x14ac:dyDescent="0.2"/>
    <row r="534" s="346" customFormat="1" ht="15.75" customHeight="1" x14ac:dyDescent="0.2"/>
    <row r="535" s="346" customFormat="1" ht="15.75" customHeight="1" x14ac:dyDescent="0.2"/>
    <row r="536" s="346" customFormat="1" ht="15.75" customHeight="1" x14ac:dyDescent="0.2"/>
    <row r="537" s="346" customFormat="1" ht="15.75" customHeight="1" x14ac:dyDescent="0.2"/>
    <row r="538" s="346" customFormat="1" ht="15.75" customHeight="1" x14ac:dyDescent="0.2"/>
    <row r="539" s="346" customFormat="1" ht="15.75" customHeight="1" x14ac:dyDescent="0.2"/>
    <row r="540" s="346" customFormat="1" ht="15.75" customHeight="1" x14ac:dyDescent="0.2"/>
    <row r="541" s="346" customFormat="1" ht="15.75" customHeight="1" x14ac:dyDescent="0.2"/>
    <row r="542" s="346" customFormat="1" ht="15.75" customHeight="1" x14ac:dyDescent="0.2"/>
    <row r="543" s="346" customFormat="1" ht="15.75" customHeight="1" x14ac:dyDescent="0.2"/>
    <row r="544" s="346" customFormat="1" ht="15.75" customHeight="1" x14ac:dyDescent="0.2"/>
    <row r="545" s="346" customFormat="1" ht="15.75" customHeight="1" x14ac:dyDescent="0.2"/>
    <row r="546" s="346" customFormat="1" ht="15.75" customHeight="1" x14ac:dyDescent="0.2"/>
    <row r="547" s="346" customFormat="1" ht="15.75" customHeight="1" x14ac:dyDescent="0.2"/>
    <row r="548" s="346" customFormat="1" ht="15.75" customHeight="1" x14ac:dyDescent="0.2"/>
    <row r="549" s="346" customFormat="1" ht="15.75" customHeight="1" x14ac:dyDescent="0.2"/>
    <row r="550" s="346" customFormat="1" ht="15.75" customHeight="1" x14ac:dyDescent="0.2"/>
    <row r="551" s="346" customFormat="1" ht="15.75" customHeight="1" x14ac:dyDescent="0.2"/>
    <row r="552" s="346" customFormat="1" ht="15.75" customHeight="1" x14ac:dyDescent="0.2"/>
    <row r="553" s="346" customFormat="1" ht="15.75" customHeight="1" x14ac:dyDescent="0.2"/>
    <row r="554" s="346" customFormat="1" ht="15.75" customHeight="1" x14ac:dyDescent="0.2"/>
    <row r="555" s="346" customFormat="1" ht="15.75" customHeight="1" x14ac:dyDescent="0.2"/>
    <row r="556" s="346" customFormat="1" ht="15.75" customHeight="1" x14ac:dyDescent="0.2"/>
    <row r="557" s="346" customFormat="1" ht="15.75" customHeight="1" x14ac:dyDescent="0.2"/>
    <row r="558" s="346" customFormat="1" ht="15.75" customHeight="1" x14ac:dyDescent="0.2"/>
    <row r="559" s="346" customFormat="1" ht="15.75" customHeight="1" x14ac:dyDescent="0.2"/>
    <row r="560" s="346" customFormat="1" ht="15.75" customHeight="1" x14ac:dyDescent="0.2"/>
    <row r="561" s="346" customFormat="1" ht="15.75" customHeight="1" x14ac:dyDescent="0.2"/>
    <row r="562" s="346" customFormat="1" ht="15.75" customHeight="1" x14ac:dyDescent="0.2"/>
    <row r="563" s="346" customFormat="1" ht="15.75" customHeight="1" x14ac:dyDescent="0.2"/>
    <row r="564" s="346" customFormat="1" ht="15.75" customHeight="1" x14ac:dyDescent="0.2"/>
    <row r="565" s="346" customFormat="1" ht="15.75" customHeight="1" x14ac:dyDescent="0.2"/>
    <row r="566" s="346" customFormat="1" ht="15.75" customHeight="1" x14ac:dyDescent="0.2"/>
    <row r="567" s="346" customFormat="1" ht="15.75" customHeight="1" x14ac:dyDescent="0.2"/>
    <row r="568" s="346" customFormat="1" ht="15.75" customHeight="1" x14ac:dyDescent="0.2"/>
    <row r="569" s="346" customFormat="1" ht="15.75" customHeight="1" x14ac:dyDescent="0.2"/>
    <row r="570" s="346" customFormat="1" ht="15.75" customHeight="1" x14ac:dyDescent="0.2"/>
    <row r="571" s="346" customFormat="1" ht="15.75" customHeight="1" x14ac:dyDescent="0.2"/>
    <row r="572" s="346" customFormat="1" ht="15.75" customHeight="1" x14ac:dyDescent="0.2"/>
    <row r="573" s="346" customFormat="1" ht="15.75" customHeight="1" x14ac:dyDescent="0.2"/>
    <row r="574" s="346" customFormat="1" ht="15.75" customHeight="1" x14ac:dyDescent="0.2"/>
    <row r="575" s="346" customFormat="1" ht="15.75" customHeight="1" x14ac:dyDescent="0.2"/>
    <row r="576" s="346" customFormat="1" ht="15.75" customHeight="1" x14ac:dyDescent="0.2"/>
    <row r="577" s="346" customFormat="1" ht="15.75" customHeight="1" x14ac:dyDescent="0.2"/>
    <row r="578" s="346" customFormat="1" ht="15.75" customHeight="1" x14ac:dyDescent="0.2"/>
    <row r="579" s="346" customFormat="1" ht="15.75" customHeight="1" x14ac:dyDescent="0.2"/>
    <row r="580" s="346" customFormat="1" ht="15.75" customHeight="1" x14ac:dyDescent="0.2"/>
    <row r="581" s="346" customFormat="1" ht="15.75" customHeight="1" x14ac:dyDescent="0.2"/>
    <row r="582" s="346" customFormat="1" ht="15.75" customHeight="1" x14ac:dyDescent="0.2"/>
    <row r="583" s="346" customFormat="1" ht="15.75" customHeight="1" x14ac:dyDescent="0.2"/>
    <row r="584" s="346" customFormat="1" ht="15.75" customHeight="1" x14ac:dyDescent="0.2"/>
    <row r="585" s="346" customFormat="1" ht="15.75" customHeight="1" x14ac:dyDescent="0.2"/>
    <row r="586" s="346" customFormat="1" ht="15.75" customHeight="1" x14ac:dyDescent="0.2"/>
    <row r="587" s="346" customFormat="1" ht="15.75" customHeight="1" x14ac:dyDescent="0.2"/>
    <row r="588" s="346" customFormat="1" ht="15.75" customHeight="1" x14ac:dyDescent="0.2"/>
    <row r="589" s="346" customFormat="1" ht="15.75" customHeight="1" x14ac:dyDescent="0.2"/>
    <row r="590" s="346" customFormat="1" ht="15.75" customHeight="1" x14ac:dyDescent="0.2"/>
    <row r="591" s="346" customFormat="1" ht="15.75" customHeight="1" x14ac:dyDescent="0.2"/>
    <row r="592" s="346" customFormat="1" ht="15.75" customHeight="1" x14ac:dyDescent="0.2"/>
    <row r="593" s="346" customFormat="1" ht="15.75" customHeight="1" x14ac:dyDescent="0.2"/>
    <row r="594" s="346" customFormat="1" ht="15.75" customHeight="1" x14ac:dyDescent="0.2"/>
    <row r="595" s="346" customFormat="1" ht="15.75" customHeight="1" x14ac:dyDescent="0.2"/>
    <row r="596" s="346" customFormat="1" ht="15.75" customHeight="1" x14ac:dyDescent="0.2"/>
    <row r="597" s="346" customFormat="1" ht="15.75" customHeight="1" x14ac:dyDescent="0.2"/>
    <row r="598" s="346" customFormat="1" ht="15.75" customHeight="1" x14ac:dyDescent="0.2"/>
    <row r="599" s="346" customFormat="1" ht="15.75" customHeight="1" x14ac:dyDescent="0.2"/>
    <row r="600" s="346" customFormat="1" ht="15.75" customHeight="1" x14ac:dyDescent="0.2"/>
    <row r="601" s="346" customFormat="1" ht="15.75" customHeight="1" x14ac:dyDescent="0.2"/>
    <row r="602" s="346" customFormat="1" ht="15.75" customHeight="1" x14ac:dyDescent="0.2"/>
    <row r="603" s="346" customFormat="1" ht="15.75" customHeight="1" x14ac:dyDescent="0.2"/>
    <row r="604" s="346" customFormat="1" ht="15.75" customHeight="1" x14ac:dyDescent="0.2"/>
    <row r="605" s="346" customFormat="1" ht="15.75" customHeight="1" x14ac:dyDescent="0.2"/>
    <row r="606" s="346" customFormat="1" ht="15.75" customHeight="1" x14ac:dyDescent="0.2"/>
    <row r="607" s="346" customFormat="1" ht="15.75" customHeight="1" x14ac:dyDescent="0.2"/>
    <row r="608" s="346" customFormat="1" ht="15.75" customHeight="1" x14ac:dyDescent="0.2"/>
    <row r="609" s="346" customFormat="1" ht="15.75" customHeight="1" x14ac:dyDescent="0.2"/>
    <row r="610" s="346" customFormat="1" ht="15.75" customHeight="1" x14ac:dyDescent="0.2"/>
    <row r="611" s="346" customFormat="1" ht="15.75" customHeight="1" x14ac:dyDescent="0.2"/>
    <row r="612" s="346" customFormat="1" ht="15.75" customHeight="1" x14ac:dyDescent="0.2"/>
    <row r="613" s="346" customFormat="1" ht="15.75" customHeight="1" x14ac:dyDescent="0.2"/>
    <row r="614" s="346" customFormat="1" ht="15.75" customHeight="1" x14ac:dyDescent="0.2"/>
    <row r="615" s="346" customFormat="1" ht="15.75" customHeight="1" x14ac:dyDescent="0.2"/>
    <row r="616" s="346" customFormat="1" ht="15.75" customHeight="1" x14ac:dyDescent="0.2"/>
    <row r="617" s="346" customFormat="1" ht="15.75" customHeight="1" x14ac:dyDescent="0.2"/>
    <row r="618" s="346" customFormat="1" ht="15.75" customHeight="1" x14ac:dyDescent="0.2"/>
    <row r="619" s="346" customFormat="1" ht="15.75" customHeight="1" x14ac:dyDescent="0.2"/>
    <row r="620" s="346" customFormat="1" ht="15.75" customHeight="1" x14ac:dyDescent="0.2"/>
    <row r="621" s="346" customFormat="1" ht="15.75" customHeight="1" x14ac:dyDescent="0.2"/>
    <row r="622" s="346" customFormat="1" ht="15.75" customHeight="1" x14ac:dyDescent="0.2"/>
    <row r="623" s="346" customFormat="1" ht="15.75" customHeight="1" x14ac:dyDescent="0.2"/>
    <row r="624" s="346" customFormat="1" ht="15.75" customHeight="1" x14ac:dyDescent="0.2"/>
    <row r="625" s="346" customFormat="1" ht="15.75" customHeight="1" x14ac:dyDescent="0.2"/>
    <row r="626" s="346" customFormat="1" ht="15.75" customHeight="1" x14ac:dyDescent="0.2"/>
    <row r="627" s="346" customFormat="1" ht="15.75" customHeight="1" x14ac:dyDescent="0.2"/>
    <row r="628" s="346" customFormat="1" ht="15.75" customHeight="1" x14ac:dyDescent="0.2"/>
    <row r="629" s="346" customFormat="1" ht="15.75" customHeight="1" x14ac:dyDescent="0.2"/>
    <row r="630" s="346" customFormat="1" ht="15.75" customHeight="1" x14ac:dyDescent="0.2"/>
    <row r="631" s="346" customFormat="1" ht="15.75" customHeight="1" x14ac:dyDescent="0.2"/>
    <row r="632" s="346" customFormat="1" ht="15.75" customHeight="1" x14ac:dyDescent="0.2"/>
    <row r="633" s="346" customFormat="1" ht="15.75" customHeight="1" x14ac:dyDescent="0.2"/>
    <row r="634" s="346" customFormat="1" ht="15.75" customHeight="1" x14ac:dyDescent="0.2"/>
    <row r="635" s="346" customFormat="1" ht="15.75" customHeight="1" x14ac:dyDescent="0.2"/>
    <row r="636" s="346" customFormat="1" ht="15.75" customHeight="1" x14ac:dyDescent="0.2"/>
    <row r="637" s="346" customFormat="1" ht="15.75" customHeight="1" x14ac:dyDescent="0.2"/>
    <row r="638" s="346" customFormat="1" ht="15.75" customHeight="1" x14ac:dyDescent="0.2"/>
    <row r="639" s="346" customFormat="1" ht="15.75" customHeight="1" x14ac:dyDescent="0.2"/>
    <row r="640" s="346" customFormat="1" ht="15.75" customHeight="1" x14ac:dyDescent="0.2"/>
    <row r="641" s="346" customFormat="1" ht="15.75" customHeight="1" x14ac:dyDescent="0.2"/>
    <row r="642" s="346" customFormat="1" ht="15.75" customHeight="1" x14ac:dyDescent="0.2"/>
    <row r="643" s="346" customFormat="1" ht="15.75" customHeight="1" x14ac:dyDescent="0.2"/>
    <row r="644" s="346" customFormat="1" ht="15.75" customHeight="1" x14ac:dyDescent="0.2"/>
    <row r="645" s="346" customFormat="1" ht="15.75" customHeight="1" x14ac:dyDescent="0.2"/>
    <row r="646" s="346" customFormat="1" ht="15.75" customHeight="1" x14ac:dyDescent="0.2"/>
    <row r="647" s="346" customFormat="1" ht="15.75" customHeight="1" x14ac:dyDescent="0.2"/>
    <row r="648" s="346" customFormat="1" ht="15.75" customHeight="1" x14ac:dyDescent="0.2"/>
    <row r="649" s="346" customFormat="1" ht="15.75" customHeight="1" x14ac:dyDescent="0.2"/>
    <row r="650" s="346" customFormat="1" ht="15.75" customHeight="1" x14ac:dyDescent="0.2"/>
    <row r="651" s="346" customFormat="1" ht="15.75" customHeight="1" x14ac:dyDescent="0.2"/>
    <row r="652" s="346" customFormat="1" ht="15.75" customHeight="1" x14ac:dyDescent="0.2"/>
    <row r="653" s="346" customFormat="1" ht="15.75" customHeight="1" x14ac:dyDescent="0.2"/>
    <row r="654" s="346" customFormat="1" ht="15.75" customHeight="1" x14ac:dyDescent="0.2"/>
    <row r="655" s="346" customFormat="1" ht="15.75" customHeight="1" x14ac:dyDescent="0.2"/>
    <row r="656" s="346" customFormat="1" ht="15.75" customHeight="1" x14ac:dyDescent="0.2"/>
    <row r="657" s="346" customFormat="1" ht="15.75" customHeight="1" x14ac:dyDescent="0.2"/>
    <row r="658" s="346" customFormat="1" ht="15.75" customHeight="1" x14ac:dyDescent="0.2"/>
    <row r="659" s="346" customFormat="1" ht="15.75" customHeight="1" x14ac:dyDescent="0.2"/>
    <row r="660" s="346" customFormat="1" ht="15.75" customHeight="1" x14ac:dyDescent="0.2"/>
    <row r="661" s="346" customFormat="1" ht="15.75" customHeight="1" x14ac:dyDescent="0.2"/>
    <row r="662" s="346" customFormat="1" ht="15.75" customHeight="1" x14ac:dyDescent="0.2"/>
    <row r="663" s="346" customFormat="1" ht="15.75" customHeight="1" x14ac:dyDescent="0.2"/>
    <row r="664" s="346" customFormat="1" ht="15.75" customHeight="1" x14ac:dyDescent="0.2"/>
    <row r="665" s="346" customFormat="1" ht="15.75" customHeight="1" x14ac:dyDescent="0.2"/>
    <row r="666" s="346" customFormat="1" ht="15.75" customHeight="1" x14ac:dyDescent="0.2"/>
    <row r="667" s="346" customFormat="1" ht="15.75" customHeight="1" x14ac:dyDescent="0.2"/>
    <row r="668" s="346" customFormat="1" ht="15.75" customHeight="1" x14ac:dyDescent="0.2"/>
    <row r="669" s="346" customFormat="1" ht="15.75" customHeight="1" x14ac:dyDescent="0.2"/>
    <row r="670" s="346" customFormat="1" ht="15.75" customHeight="1" x14ac:dyDescent="0.2"/>
    <row r="671" s="346" customFormat="1" ht="15.75" customHeight="1" x14ac:dyDescent="0.2"/>
    <row r="672" s="346" customFormat="1" ht="15.75" customHeight="1" x14ac:dyDescent="0.2"/>
    <row r="673" s="346" customFormat="1" ht="15.75" customHeight="1" x14ac:dyDescent="0.2"/>
    <row r="674" s="346" customFormat="1" ht="15.75" customHeight="1" x14ac:dyDescent="0.2"/>
    <row r="675" s="346" customFormat="1" ht="15.75" customHeight="1" x14ac:dyDescent="0.2"/>
    <row r="676" s="346" customFormat="1" ht="15.75" customHeight="1" x14ac:dyDescent="0.2"/>
    <row r="677" s="346" customFormat="1" ht="15.75" customHeight="1" x14ac:dyDescent="0.2"/>
    <row r="678" s="346" customFormat="1" ht="15.75" customHeight="1" x14ac:dyDescent="0.2"/>
    <row r="679" s="346" customFormat="1" ht="15.75" customHeight="1" x14ac:dyDescent="0.2"/>
    <row r="680" s="346" customFormat="1" ht="15.75" customHeight="1" x14ac:dyDescent="0.2"/>
    <row r="681" s="346" customFormat="1" ht="15.75" customHeight="1" x14ac:dyDescent="0.2"/>
    <row r="682" s="346" customFormat="1" ht="15.75" customHeight="1" x14ac:dyDescent="0.2"/>
    <row r="683" s="346" customFormat="1" ht="15.75" customHeight="1" x14ac:dyDescent="0.2"/>
    <row r="684" s="346" customFormat="1" ht="15.75" customHeight="1" x14ac:dyDescent="0.2"/>
    <row r="685" s="346" customFormat="1" ht="15.75" customHeight="1" x14ac:dyDescent="0.2"/>
    <row r="686" s="346" customFormat="1" ht="15.75" customHeight="1" x14ac:dyDescent="0.2"/>
    <row r="687" s="346" customFormat="1" ht="15.75" customHeight="1" x14ac:dyDescent="0.2"/>
    <row r="688" s="346" customFormat="1" ht="15.75" customHeight="1" x14ac:dyDescent="0.2"/>
    <row r="689" s="346" customFormat="1" ht="15.75" customHeight="1" x14ac:dyDescent="0.2"/>
    <row r="690" s="346" customFormat="1" ht="15.75" customHeight="1" x14ac:dyDescent="0.2"/>
    <row r="691" s="346" customFormat="1" ht="15.75" customHeight="1" x14ac:dyDescent="0.2"/>
    <row r="692" s="346" customFormat="1" ht="15.75" customHeight="1" x14ac:dyDescent="0.2"/>
    <row r="693" s="346" customFormat="1" ht="15.75" customHeight="1" x14ac:dyDescent="0.2"/>
    <row r="694" s="346" customFormat="1" ht="15.75" customHeight="1" x14ac:dyDescent="0.2"/>
    <row r="695" s="346" customFormat="1" ht="15.75" customHeight="1" x14ac:dyDescent="0.2"/>
    <row r="696" s="346" customFormat="1" ht="15.75" customHeight="1" x14ac:dyDescent="0.2"/>
    <row r="697" s="346" customFormat="1" ht="15.75" customHeight="1" x14ac:dyDescent="0.2"/>
    <row r="698" s="346" customFormat="1" ht="15.75" customHeight="1" x14ac:dyDescent="0.2"/>
    <row r="699" s="346" customFormat="1" ht="15.75" customHeight="1" x14ac:dyDescent="0.2"/>
    <row r="700" s="346" customFormat="1" ht="15.75" customHeight="1" x14ac:dyDescent="0.2"/>
    <row r="701" s="346" customFormat="1" ht="15.75" customHeight="1" x14ac:dyDescent="0.2"/>
    <row r="702" s="346" customFormat="1" ht="15.75" customHeight="1" x14ac:dyDescent="0.2"/>
    <row r="703" s="346" customFormat="1" ht="15.75" customHeight="1" x14ac:dyDescent="0.2"/>
    <row r="704" s="346" customFormat="1" ht="15.75" customHeight="1" x14ac:dyDescent="0.2"/>
    <row r="705" s="346" customFormat="1" ht="15.75" customHeight="1" x14ac:dyDescent="0.2"/>
    <row r="706" s="346" customFormat="1" ht="15.75" customHeight="1" x14ac:dyDescent="0.2"/>
    <row r="707" s="346" customFormat="1" ht="15.75" customHeight="1" x14ac:dyDescent="0.2"/>
    <row r="708" s="346" customFormat="1" ht="15.75" customHeight="1" x14ac:dyDescent="0.2"/>
    <row r="709" s="346" customFormat="1" ht="15.75" customHeight="1" x14ac:dyDescent="0.2"/>
    <row r="710" s="346" customFormat="1" ht="15.75" customHeight="1" x14ac:dyDescent="0.2"/>
    <row r="711" s="346" customFormat="1" ht="15.75" customHeight="1" x14ac:dyDescent="0.2"/>
    <row r="712" s="346" customFormat="1" ht="15.75" customHeight="1" x14ac:dyDescent="0.2"/>
    <row r="713" s="346" customFormat="1" ht="15.75" customHeight="1" x14ac:dyDescent="0.2"/>
    <row r="714" s="346" customFormat="1" ht="15.75" customHeight="1" x14ac:dyDescent="0.2"/>
    <row r="715" s="346" customFormat="1" ht="15.75" customHeight="1" x14ac:dyDescent="0.2"/>
    <row r="716" s="346" customFormat="1" ht="15.75" customHeight="1" x14ac:dyDescent="0.2"/>
    <row r="717" s="346" customFormat="1" ht="15.75" customHeight="1" x14ac:dyDescent="0.2"/>
    <row r="718" s="346" customFormat="1" ht="15.75" customHeight="1" x14ac:dyDescent="0.2"/>
    <row r="719" s="346" customFormat="1" ht="15.75" customHeight="1" x14ac:dyDescent="0.2"/>
    <row r="720" s="346" customFormat="1" ht="15.75" customHeight="1" x14ac:dyDescent="0.2"/>
    <row r="721" s="346" customFormat="1" ht="15.75" customHeight="1" x14ac:dyDescent="0.2"/>
    <row r="722" s="346" customFormat="1" ht="15.75" customHeight="1" x14ac:dyDescent="0.2"/>
    <row r="723" s="346" customFormat="1" ht="15.75" customHeight="1" x14ac:dyDescent="0.2"/>
    <row r="724" s="346" customFormat="1" ht="15.75" customHeight="1" x14ac:dyDescent="0.2"/>
    <row r="725" s="346" customFormat="1" ht="15.75" customHeight="1" x14ac:dyDescent="0.2"/>
    <row r="726" s="346" customFormat="1" ht="15.75" customHeight="1" x14ac:dyDescent="0.2"/>
    <row r="727" s="346" customFormat="1" ht="15.75" customHeight="1" x14ac:dyDescent="0.2"/>
    <row r="728" s="346" customFormat="1" ht="15.75" customHeight="1" x14ac:dyDescent="0.2"/>
    <row r="729" s="346" customFormat="1" ht="15.75" customHeight="1" x14ac:dyDescent="0.2"/>
    <row r="730" s="346" customFormat="1" ht="15.75" customHeight="1" x14ac:dyDescent="0.2"/>
    <row r="731" s="346" customFormat="1" ht="15.75" customHeight="1" x14ac:dyDescent="0.2"/>
    <row r="732" s="346" customFormat="1" ht="15.75" customHeight="1" x14ac:dyDescent="0.2"/>
    <row r="733" s="346" customFormat="1" ht="15.75" customHeight="1" x14ac:dyDescent="0.2"/>
    <row r="734" s="346" customFormat="1" ht="15.75" customHeight="1" x14ac:dyDescent="0.2"/>
    <row r="735" s="346" customFormat="1" ht="15.75" customHeight="1" x14ac:dyDescent="0.2"/>
    <row r="736" s="346" customFormat="1" ht="15.75" customHeight="1" x14ac:dyDescent="0.2"/>
    <row r="737" s="346" customFormat="1" ht="15.75" customHeight="1" x14ac:dyDescent="0.2"/>
    <row r="738" s="346" customFormat="1" ht="15.75" customHeight="1" x14ac:dyDescent="0.2"/>
    <row r="739" s="346" customFormat="1" ht="15.75" customHeight="1" x14ac:dyDescent="0.2"/>
    <row r="740" s="346" customFormat="1" ht="15.75" customHeight="1" x14ac:dyDescent="0.2"/>
    <row r="741" s="346" customFormat="1" ht="15.75" customHeight="1" x14ac:dyDescent="0.2"/>
    <row r="742" s="346" customFormat="1" ht="15.75" customHeight="1" x14ac:dyDescent="0.2"/>
    <row r="743" s="346" customFormat="1" ht="15.75" customHeight="1" x14ac:dyDescent="0.2"/>
    <row r="744" s="346" customFormat="1" ht="15.75" customHeight="1" x14ac:dyDescent="0.2"/>
    <row r="745" s="346" customFormat="1" ht="15.75" customHeight="1" x14ac:dyDescent="0.2"/>
    <row r="746" s="346" customFormat="1" ht="15.75" customHeight="1" x14ac:dyDescent="0.2"/>
    <row r="747" s="346" customFormat="1" ht="15.75" customHeight="1" x14ac:dyDescent="0.2"/>
    <row r="748" s="346" customFormat="1" ht="15.75" customHeight="1" x14ac:dyDescent="0.2"/>
    <row r="749" s="346" customFormat="1" ht="15.75" customHeight="1" x14ac:dyDescent="0.2"/>
    <row r="750" s="346" customFormat="1" ht="15.75" customHeight="1" x14ac:dyDescent="0.2"/>
    <row r="751" s="346" customFormat="1" ht="15.75" customHeight="1" x14ac:dyDescent="0.2"/>
    <row r="752" s="346" customFormat="1" ht="15.75" customHeight="1" x14ac:dyDescent="0.2"/>
    <row r="753" s="346" customFormat="1" ht="15.75" customHeight="1" x14ac:dyDescent="0.2"/>
    <row r="754" s="346" customFormat="1" ht="15.75" customHeight="1" x14ac:dyDescent="0.2"/>
    <row r="755" s="346" customFormat="1" ht="15.75" customHeight="1" x14ac:dyDescent="0.2"/>
    <row r="756" s="346" customFormat="1" ht="15.75" customHeight="1" x14ac:dyDescent="0.2"/>
    <row r="757" s="346" customFormat="1" ht="15.75" customHeight="1" x14ac:dyDescent="0.2"/>
    <row r="758" s="346" customFormat="1" ht="15.75" customHeight="1" x14ac:dyDescent="0.2"/>
    <row r="759" s="346" customFormat="1" ht="15.75" customHeight="1" x14ac:dyDescent="0.2"/>
    <row r="760" s="346" customFormat="1" ht="15.75" customHeight="1" x14ac:dyDescent="0.2"/>
    <row r="761" s="346" customFormat="1" ht="15.75" customHeight="1" x14ac:dyDescent="0.2"/>
    <row r="762" s="346" customFormat="1" ht="15.75" customHeight="1" x14ac:dyDescent="0.2"/>
    <row r="763" s="346" customFormat="1" ht="15.75" customHeight="1" x14ac:dyDescent="0.2"/>
    <row r="764" s="346" customFormat="1" ht="15.75" customHeight="1" x14ac:dyDescent="0.2"/>
    <row r="765" s="346" customFormat="1" ht="15.75" customHeight="1" x14ac:dyDescent="0.2"/>
    <row r="766" s="346" customFormat="1" ht="15.75" customHeight="1" x14ac:dyDescent="0.2"/>
    <row r="767" s="346" customFormat="1" ht="15.75" customHeight="1" x14ac:dyDescent="0.2"/>
    <row r="768" s="346" customFormat="1" ht="15.75" customHeight="1" x14ac:dyDescent="0.2"/>
    <row r="769" s="346" customFormat="1" ht="15.75" customHeight="1" x14ac:dyDescent="0.2"/>
    <row r="770" s="346" customFormat="1" ht="15.75" customHeight="1" x14ac:dyDescent="0.2"/>
    <row r="771" s="346" customFormat="1" ht="15.75" customHeight="1" x14ac:dyDescent="0.2"/>
    <row r="772" s="346" customFormat="1" ht="15.75" customHeight="1" x14ac:dyDescent="0.2"/>
    <row r="773" s="346" customFormat="1" ht="15.75" customHeight="1" x14ac:dyDescent="0.2"/>
    <row r="774" s="346" customFormat="1" ht="15.75" customHeight="1" x14ac:dyDescent="0.2"/>
    <row r="775" s="346" customFormat="1" ht="15.75" customHeight="1" x14ac:dyDescent="0.2"/>
    <row r="776" s="346" customFormat="1" ht="15.75" customHeight="1" x14ac:dyDescent="0.2"/>
    <row r="777" s="346" customFormat="1" ht="15.75" customHeight="1" x14ac:dyDescent="0.2"/>
    <row r="778" s="346" customFormat="1" ht="15.75" customHeight="1" x14ac:dyDescent="0.2"/>
    <row r="779" s="346" customFormat="1" ht="15.75" customHeight="1" x14ac:dyDescent="0.2"/>
    <row r="780" s="346" customFormat="1" ht="15.75" customHeight="1" x14ac:dyDescent="0.2"/>
    <row r="781" s="346" customFormat="1" ht="15.75" customHeight="1" x14ac:dyDescent="0.2"/>
    <row r="782" s="346" customFormat="1" ht="15.75" customHeight="1" x14ac:dyDescent="0.2"/>
    <row r="783" s="346" customFormat="1" ht="15.75" customHeight="1" x14ac:dyDescent="0.2"/>
    <row r="784" s="346" customFormat="1" ht="15.75" customHeight="1" x14ac:dyDescent="0.2"/>
    <row r="785" s="346" customFormat="1" ht="15.75" customHeight="1" x14ac:dyDescent="0.2"/>
    <row r="786" s="346" customFormat="1" ht="15.75" customHeight="1" x14ac:dyDescent="0.2"/>
    <row r="787" s="346" customFormat="1" ht="15.75" customHeight="1" x14ac:dyDescent="0.2"/>
    <row r="788" s="346" customFormat="1" ht="15.75" customHeight="1" x14ac:dyDescent="0.2"/>
    <row r="789" s="346" customFormat="1" ht="15.75" customHeight="1" x14ac:dyDescent="0.2"/>
    <row r="790" s="346" customFormat="1" ht="15.75" customHeight="1" x14ac:dyDescent="0.2"/>
    <row r="791" s="346" customFormat="1" ht="15.75" customHeight="1" x14ac:dyDescent="0.2"/>
    <row r="792" s="346" customFormat="1" ht="15.75" customHeight="1" x14ac:dyDescent="0.2"/>
    <row r="793" s="346" customFormat="1" ht="15.75" customHeight="1" x14ac:dyDescent="0.2"/>
    <row r="794" s="346" customFormat="1" ht="15.75" customHeight="1" x14ac:dyDescent="0.2"/>
    <row r="795" s="346" customFormat="1" ht="15.75" customHeight="1" x14ac:dyDescent="0.2"/>
    <row r="796" s="346" customFormat="1" ht="15.75" customHeight="1" x14ac:dyDescent="0.2"/>
    <row r="797" s="346" customFormat="1" ht="15.75" customHeight="1" x14ac:dyDescent="0.2"/>
    <row r="798" s="346" customFormat="1" ht="15.75" customHeight="1" x14ac:dyDescent="0.2"/>
    <row r="799" s="346" customFormat="1" ht="15.75" customHeight="1" x14ac:dyDescent="0.2"/>
    <row r="800" s="346" customFormat="1" ht="15.75" customHeight="1" x14ac:dyDescent="0.2"/>
    <row r="801" s="346" customFormat="1" ht="15.75" customHeight="1" x14ac:dyDescent="0.2"/>
    <row r="802" s="346" customFormat="1" ht="15.75" customHeight="1" x14ac:dyDescent="0.2"/>
    <row r="803" s="346" customFormat="1" ht="15.75" customHeight="1" x14ac:dyDescent="0.2"/>
    <row r="804" s="346" customFormat="1" ht="15.75" customHeight="1" x14ac:dyDescent="0.2"/>
    <row r="805" s="346" customFormat="1" ht="15.75" customHeight="1" x14ac:dyDescent="0.2"/>
    <row r="806" s="346" customFormat="1" ht="15.75" customHeight="1" x14ac:dyDescent="0.2"/>
    <row r="807" s="346" customFormat="1" ht="15.75" customHeight="1" x14ac:dyDescent="0.2"/>
    <row r="808" s="346" customFormat="1" ht="15.75" customHeight="1" x14ac:dyDescent="0.2"/>
    <row r="809" s="346" customFormat="1" ht="15.75" customHeight="1" x14ac:dyDescent="0.2"/>
    <row r="810" s="346" customFormat="1" ht="15.75" customHeight="1" x14ac:dyDescent="0.2"/>
    <row r="811" s="346" customFormat="1" ht="15.75" customHeight="1" x14ac:dyDescent="0.2"/>
    <row r="812" s="346" customFormat="1" ht="15.75" customHeight="1" x14ac:dyDescent="0.2"/>
    <row r="813" s="346" customFormat="1" ht="15.75" customHeight="1" x14ac:dyDescent="0.2"/>
    <row r="814" s="346" customFormat="1" ht="15.75" customHeight="1" x14ac:dyDescent="0.2"/>
    <row r="815" s="346" customFormat="1" ht="15.75" customHeight="1" x14ac:dyDescent="0.2"/>
    <row r="816" s="346" customFormat="1" ht="15.75" customHeight="1" x14ac:dyDescent="0.2"/>
    <row r="817" s="346" customFormat="1" ht="15.75" customHeight="1" x14ac:dyDescent="0.2"/>
    <row r="818" s="346" customFormat="1" ht="15.75" customHeight="1" x14ac:dyDescent="0.2"/>
    <row r="819" s="346" customFormat="1" ht="15.75" customHeight="1" x14ac:dyDescent="0.2"/>
    <row r="820" s="346" customFormat="1" ht="15.75" customHeight="1" x14ac:dyDescent="0.2"/>
    <row r="821" s="346" customFormat="1" ht="15.75" customHeight="1" x14ac:dyDescent="0.2"/>
    <row r="822" s="346" customFormat="1" ht="15.75" customHeight="1" x14ac:dyDescent="0.2"/>
    <row r="823" s="346" customFormat="1" ht="15.75" customHeight="1" x14ac:dyDescent="0.2"/>
    <row r="824" s="346" customFormat="1" ht="15.75" customHeight="1" x14ac:dyDescent="0.2"/>
    <row r="825" s="346" customFormat="1" ht="15.75" customHeight="1" x14ac:dyDescent="0.2"/>
    <row r="826" s="346" customFormat="1" ht="15.75" customHeight="1" x14ac:dyDescent="0.2"/>
    <row r="827" s="346" customFormat="1" ht="15.75" customHeight="1" x14ac:dyDescent="0.2"/>
    <row r="828" s="346" customFormat="1" ht="15.75" customHeight="1" x14ac:dyDescent="0.2"/>
    <row r="829" s="346" customFormat="1" ht="15.75" customHeight="1" x14ac:dyDescent="0.2"/>
    <row r="830" s="346" customFormat="1" ht="15.75" customHeight="1" x14ac:dyDescent="0.2"/>
    <row r="831" s="346" customFormat="1" ht="15.75" customHeight="1" x14ac:dyDescent="0.2"/>
    <row r="832" s="346" customFormat="1" ht="15.75" customHeight="1" x14ac:dyDescent="0.2"/>
    <row r="833" s="346" customFormat="1" ht="15.75" customHeight="1" x14ac:dyDescent="0.2"/>
    <row r="834" s="346" customFormat="1" ht="15.75" customHeight="1" x14ac:dyDescent="0.2"/>
    <row r="835" s="346" customFormat="1" ht="15.75" customHeight="1" x14ac:dyDescent="0.2"/>
    <row r="836" s="346" customFormat="1" ht="15.75" customHeight="1" x14ac:dyDescent="0.2"/>
    <row r="837" s="346" customFormat="1" ht="15.75" customHeight="1" x14ac:dyDescent="0.2"/>
    <row r="838" s="346" customFormat="1" ht="15.75" customHeight="1" x14ac:dyDescent="0.2"/>
    <row r="839" s="346" customFormat="1" ht="15.75" customHeight="1" x14ac:dyDescent="0.2"/>
    <row r="840" s="346" customFormat="1" ht="15.75" customHeight="1" x14ac:dyDescent="0.2"/>
    <row r="841" s="346" customFormat="1" ht="15.75" customHeight="1" x14ac:dyDescent="0.2"/>
    <row r="842" s="346" customFormat="1" ht="15.75" customHeight="1" x14ac:dyDescent="0.2"/>
    <row r="843" s="346" customFormat="1" ht="15.75" customHeight="1" x14ac:dyDescent="0.2"/>
    <row r="844" s="346" customFormat="1" ht="15.75" customHeight="1" x14ac:dyDescent="0.2"/>
    <row r="845" s="346" customFormat="1" ht="15.75" customHeight="1" x14ac:dyDescent="0.2"/>
    <row r="846" s="346" customFormat="1" ht="15.75" customHeight="1" x14ac:dyDescent="0.2"/>
    <row r="847" s="346" customFormat="1" ht="15.75" customHeight="1" x14ac:dyDescent="0.2"/>
    <row r="848" s="346" customFormat="1" ht="15.75" customHeight="1" x14ac:dyDescent="0.2"/>
    <row r="849" s="346" customFormat="1" ht="15.75" customHeight="1" x14ac:dyDescent="0.2"/>
    <row r="850" s="346" customFormat="1" ht="15.75" customHeight="1" x14ac:dyDescent="0.2"/>
    <row r="851" s="346" customFormat="1" ht="15.75" customHeight="1" x14ac:dyDescent="0.2"/>
    <row r="852" s="346" customFormat="1" ht="15.75" customHeight="1" x14ac:dyDescent="0.2"/>
    <row r="853" s="346" customFormat="1" ht="15.75" customHeight="1" x14ac:dyDescent="0.2"/>
    <row r="854" s="346" customFormat="1" ht="15.75" customHeight="1" x14ac:dyDescent="0.2"/>
    <row r="855" s="346" customFormat="1" ht="15.75" customHeight="1" x14ac:dyDescent="0.2"/>
    <row r="856" s="346" customFormat="1" ht="15.75" customHeight="1" x14ac:dyDescent="0.2"/>
    <row r="857" s="346" customFormat="1" ht="15.75" customHeight="1" x14ac:dyDescent="0.2"/>
    <row r="858" s="346" customFormat="1" ht="15.75" customHeight="1" x14ac:dyDescent="0.2"/>
    <row r="859" s="346" customFormat="1" ht="15.75" customHeight="1" x14ac:dyDescent="0.2"/>
    <row r="860" s="346" customFormat="1" ht="15.75" customHeight="1" x14ac:dyDescent="0.2"/>
    <row r="861" s="346" customFormat="1" ht="15.75" customHeight="1" x14ac:dyDescent="0.2"/>
    <row r="862" s="346" customFormat="1" ht="15.75" customHeight="1" x14ac:dyDescent="0.2"/>
    <row r="863" s="346" customFormat="1" ht="15.75" customHeight="1" x14ac:dyDescent="0.2"/>
    <row r="864" s="346" customFormat="1" ht="15.75" customHeight="1" x14ac:dyDescent="0.2"/>
    <row r="865" s="346" customFormat="1" ht="15.75" customHeight="1" x14ac:dyDescent="0.2"/>
    <row r="866" s="346" customFormat="1" ht="15.75" customHeight="1" x14ac:dyDescent="0.2"/>
    <row r="867" s="346" customFormat="1" ht="15.75" customHeight="1" x14ac:dyDescent="0.2"/>
    <row r="868" s="346" customFormat="1" ht="15.75" customHeight="1" x14ac:dyDescent="0.2"/>
    <row r="869" s="346" customFormat="1" ht="15.75" customHeight="1" x14ac:dyDescent="0.2"/>
    <row r="870" s="346" customFormat="1" ht="15.75" customHeight="1" x14ac:dyDescent="0.2"/>
    <row r="871" s="346" customFormat="1" ht="15.75" customHeight="1" x14ac:dyDescent="0.2"/>
    <row r="872" s="346" customFormat="1" ht="15.75" customHeight="1" x14ac:dyDescent="0.2"/>
    <row r="873" s="346" customFormat="1" ht="15.75" customHeight="1" x14ac:dyDescent="0.2"/>
    <row r="874" s="346" customFormat="1" ht="15.75" customHeight="1" x14ac:dyDescent="0.2"/>
    <row r="875" s="346" customFormat="1" ht="15.75" customHeight="1" x14ac:dyDescent="0.2"/>
    <row r="876" s="346" customFormat="1" ht="15.75" customHeight="1" x14ac:dyDescent="0.2"/>
    <row r="877" s="346" customFormat="1" ht="15.75" customHeight="1" x14ac:dyDescent="0.2"/>
    <row r="878" s="346" customFormat="1" ht="15.75" customHeight="1" x14ac:dyDescent="0.2"/>
    <row r="879" s="346" customFormat="1" ht="15.75" customHeight="1" x14ac:dyDescent="0.2"/>
    <row r="880" s="346" customFormat="1" ht="15.75" customHeight="1" x14ac:dyDescent="0.2"/>
    <row r="881" s="346" customFormat="1" ht="15.75" customHeight="1" x14ac:dyDescent="0.2"/>
    <row r="882" s="346" customFormat="1" ht="15.75" customHeight="1" x14ac:dyDescent="0.2"/>
    <row r="883" s="346" customFormat="1" ht="15.75" customHeight="1" x14ac:dyDescent="0.2"/>
    <row r="884" s="346" customFormat="1" ht="15.75" customHeight="1" x14ac:dyDescent="0.2"/>
    <row r="885" s="346" customFormat="1" ht="15.75" customHeight="1" x14ac:dyDescent="0.2"/>
    <row r="886" s="346" customFormat="1" ht="15.75" customHeight="1" x14ac:dyDescent="0.2"/>
    <row r="887" s="346" customFormat="1" ht="15.75" customHeight="1" x14ac:dyDescent="0.2"/>
    <row r="888" s="346" customFormat="1" ht="15.75" customHeight="1" x14ac:dyDescent="0.2"/>
    <row r="889" s="346" customFormat="1" ht="15.75" customHeight="1" x14ac:dyDescent="0.2"/>
    <row r="890" s="346" customFormat="1" ht="15.75" customHeight="1" x14ac:dyDescent="0.2"/>
    <row r="891" s="346" customFormat="1" ht="15.75" customHeight="1" x14ac:dyDescent="0.2"/>
    <row r="892" s="346" customFormat="1" ht="15.75" customHeight="1" x14ac:dyDescent="0.2"/>
    <row r="893" s="346" customFormat="1" ht="15.75" customHeight="1" x14ac:dyDescent="0.2"/>
    <row r="894" s="346" customFormat="1" ht="15.75" customHeight="1" x14ac:dyDescent="0.2"/>
    <row r="895" s="346" customFormat="1" ht="15.75" customHeight="1" x14ac:dyDescent="0.2"/>
    <row r="896" s="346" customFormat="1" ht="15.75" customHeight="1" x14ac:dyDescent="0.2"/>
    <row r="897" s="346" customFormat="1" ht="15.75" customHeight="1" x14ac:dyDescent="0.2"/>
    <row r="898" s="346" customFormat="1" ht="15.75" customHeight="1" x14ac:dyDescent="0.2"/>
    <row r="899" s="346" customFormat="1" ht="15.75" customHeight="1" x14ac:dyDescent="0.2"/>
    <row r="900" s="346" customFormat="1" ht="15.75" customHeight="1" x14ac:dyDescent="0.2"/>
    <row r="901" s="346" customFormat="1" ht="15.75" customHeight="1" x14ac:dyDescent="0.2"/>
    <row r="902" s="346" customFormat="1" ht="15.75" customHeight="1" x14ac:dyDescent="0.2"/>
    <row r="903" s="346" customFormat="1" ht="15.75" customHeight="1" x14ac:dyDescent="0.2"/>
    <row r="904" s="346" customFormat="1" ht="15.75" customHeight="1" x14ac:dyDescent="0.2"/>
    <row r="905" s="346" customFormat="1" ht="15.75" customHeight="1" x14ac:dyDescent="0.2"/>
    <row r="906" s="346" customFormat="1" ht="15.75" customHeight="1" x14ac:dyDescent="0.2"/>
    <row r="907" s="346" customFormat="1" ht="15.75" customHeight="1" x14ac:dyDescent="0.2"/>
    <row r="908" s="346" customFormat="1" ht="15.75" customHeight="1" x14ac:dyDescent="0.2"/>
    <row r="909" s="346" customFormat="1" ht="15.75" customHeight="1" x14ac:dyDescent="0.2"/>
    <row r="910" s="346" customFormat="1" ht="15.75" customHeight="1" x14ac:dyDescent="0.2"/>
    <row r="911" s="346" customFormat="1" ht="15.75" customHeight="1" x14ac:dyDescent="0.2"/>
    <row r="912" s="346" customFormat="1" ht="15.75" customHeight="1" x14ac:dyDescent="0.2"/>
    <row r="913" s="346" customFormat="1" ht="15.75" customHeight="1" x14ac:dyDescent="0.2"/>
    <row r="914" s="346" customFormat="1" ht="15.75" customHeight="1" x14ac:dyDescent="0.2"/>
    <row r="915" s="346" customFormat="1" ht="15.75" customHeight="1" x14ac:dyDescent="0.2"/>
    <row r="916" s="346" customFormat="1" ht="15.75" customHeight="1" x14ac:dyDescent="0.2"/>
    <row r="917" s="346" customFormat="1" ht="15.75" customHeight="1" x14ac:dyDescent="0.2"/>
    <row r="918" s="346" customFormat="1" ht="15.75" customHeight="1" x14ac:dyDescent="0.2"/>
    <row r="919" s="346" customFormat="1" ht="15.75" customHeight="1" x14ac:dyDescent="0.2"/>
    <row r="920" s="346" customFormat="1" ht="15.75" customHeight="1" x14ac:dyDescent="0.2"/>
    <row r="921" s="346" customFormat="1" ht="15.75" customHeight="1" x14ac:dyDescent="0.2"/>
    <row r="922" s="346" customFormat="1" ht="15.75" customHeight="1" x14ac:dyDescent="0.2"/>
    <row r="923" s="346" customFormat="1" ht="15.75" customHeight="1" x14ac:dyDescent="0.2"/>
    <row r="924" s="346" customFormat="1" ht="15.75" customHeight="1" x14ac:dyDescent="0.2"/>
    <row r="925" s="346" customFormat="1" ht="15.75" customHeight="1" x14ac:dyDescent="0.2"/>
    <row r="926" s="346" customFormat="1" ht="15.75" customHeight="1" x14ac:dyDescent="0.2"/>
    <row r="927" s="346" customFormat="1" ht="15.75" customHeight="1" x14ac:dyDescent="0.2"/>
    <row r="928" s="346" customFormat="1" ht="15.75" customHeight="1" x14ac:dyDescent="0.2"/>
    <row r="929" s="346" customFormat="1" ht="15.75" customHeight="1" x14ac:dyDescent="0.2"/>
    <row r="930" s="346" customFormat="1" ht="15.75" customHeight="1" x14ac:dyDescent="0.2"/>
    <row r="931" s="346" customFormat="1" ht="15.75" customHeight="1" x14ac:dyDescent="0.2"/>
    <row r="932" s="346" customFormat="1" ht="15.75" customHeight="1" x14ac:dyDescent="0.2"/>
    <row r="933" s="346" customFormat="1" ht="15.75" customHeight="1" x14ac:dyDescent="0.2"/>
    <row r="934" s="346" customFormat="1" ht="15.75" customHeight="1" x14ac:dyDescent="0.2"/>
    <row r="935" s="346" customFormat="1" ht="15.75" customHeight="1" x14ac:dyDescent="0.2"/>
    <row r="936" s="346" customFormat="1" ht="15.75" customHeight="1" x14ac:dyDescent="0.2"/>
    <row r="937" s="346" customFormat="1" ht="15.75" customHeight="1" x14ac:dyDescent="0.2"/>
    <row r="938" s="346" customFormat="1" ht="15.75" customHeight="1" x14ac:dyDescent="0.2"/>
    <row r="939" s="346" customFormat="1" ht="15.75" customHeight="1" x14ac:dyDescent="0.2"/>
    <row r="940" s="346" customFormat="1" ht="15.75" customHeight="1" x14ac:dyDescent="0.2"/>
    <row r="941" s="346" customFormat="1" ht="15.75" customHeight="1" x14ac:dyDescent="0.2"/>
    <row r="942" s="346" customFormat="1" ht="15.75" customHeight="1" x14ac:dyDescent="0.2"/>
    <row r="943" s="346" customFormat="1" ht="15.75" customHeight="1" x14ac:dyDescent="0.2"/>
    <row r="944" s="346" customFormat="1" ht="15.75" customHeight="1" x14ac:dyDescent="0.2"/>
    <row r="945" s="346" customFormat="1" ht="15.75" customHeight="1" x14ac:dyDescent="0.2"/>
    <row r="946" s="346" customFormat="1" ht="15.75" customHeight="1" x14ac:dyDescent="0.2"/>
    <row r="947" s="346" customFormat="1" ht="15.75" customHeight="1" x14ac:dyDescent="0.2"/>
    <row r="948" s="346" customFormat="1" ht="15.75" customHeight="1" x14ac:dyDescent="0.2"/>
    <row r="949" s="346" customFormat="1" ht="15.75" customHeight="1" x14ac:dyDescent="0.2"/>
    <row r="950" s="346" customFormat="1" ht="15.75" customHeight="1" x14ac:dyDescent="0.2"/>
    <row r="951" s="346" customFormat="1" ht="15.75" customHeight="1" x14ac:dyDescent="0.2"/>
    <row r="952" s="346" customFormat="1" ht="15.75" customHeight="1" x14ac:dyDescent="0.2"/>
    <row r="953" s="346" customFormat="1" ht="15.75" customHeight="1" x14ac:dyDescent="0.2"/>
    <row r="954" s="346" customFormat="1" ht="15.75" customHeight="1" x14ac:dyDescent="0.2"/>
    <row r="955" s="346" customFormat="1" ht="15.75" customHeight="1" x14ac:dyDescent="0.2"/>
    <row r="956" s="346" customFormat="1" ht="15.75" customHeight="1" x14ac:dyDescent="0.2"/>
    <row r="957" s="346" customFormat="1" ht="15.75" customHeight="1" x14ac:dyDescent="0.2"/>
    <row r="958" s="346" customFormat="1" ht="15.75" customHeight="1" x14ac:dyDescent="0.2"/>
    <row r="959" s="346" customFormat="1" ht="15.75" customHeight="1" x14ac:dyDescent="0.2"/>
    <row r="960" s="346" customFormat="1" ht="15.75" customHeight="1" x14ac:dyDescent="0.2"/>
    <row r="961" s="346" customFormat="1" ht="15.75" customHeight="1" x14ac:dyDescent="0.2"/>
    <row r="962" s="346" customFormat="1" ht="15.75" customHeight="1" x14ac:dyDescent="0.2"/>
    <row r="963" s="346" customFormat="1" ht="15.75" customHeight="1" x14ac:dyDescent="0.2"/>
    <row r="964" s="346" customFormat="1" ht="15.75" customHeight="1" x14ac:dyDescent="0.2"/>
    <row r="965" s="346" customFormat="1" ht="15.75" customHeight="1" x14ac:dyDescent="0.2"/>
    <row r="966" s="346" customFormat="1" ht="15.75" customHeight="1" x14ac:dyDescent="0.2"/>
    <row r="967" s="346" customFormat="1" ht="15.75" customHeight="1" x14ac:dyDescent="0.2"/>
    <row r="968" s="346" customFormat="1" ht="15.75" customHeight="1" x14ac:dyDescent="0.2"/>
    <row r="969" s="346" customFormat="1" ht="15.75" customHeight="1" x14ac:dyDescent="0.2"/>
    <row r="970" s="346" customFormat="1" ht="15.75" customHeight="1" x14ac:dyDescent="0.2"/>
    <row r="971" s="346" customFormat="1" ht="15.75" customHeight="1" x14ac:dyDescent="0.2"/>
    <row r="972" s="346" customFormat="1" ht="15.75" customHeight="1" x14ac:dyDescent="0.2"/>
    <row r="973" s="346" customFormat="1" ht="15.75" customHeight="1" x14ac:dyDescent="0.2"/>
    <row r="974" s="346" customFormat="1" ht="15.75" customHeight="1" x14ac:dyDescent="0.2"/>
    <row r="975" s="346" customFormat="1" ht="15.75" customHeight="1" x14ac:dyDescent="0.2"/>
    <row r="976" s="346" customFormat="1" ht="15.75" customHeight="1" x14ac:dyDescent="0.2"/>
    <row r="977" s="346" customFormat="1" ht="15.75" customHeight="1" x14ac:dyDescent="0.2"/>
    <row r="978" s="346" customFormat="1" ht="15.75" customHeight="1" x14ac:dyDescent="0.2"/>
    <row r="979" s="346" customFormat="1" ht="15.75" customHeight="1" x14ac:dyDescent="0.2"/>
    <row r="980" s="346" customFormat="1" ht="15.75" customHeight="1" x14ac:dyDescent="0.2"/>
    <row r="981" s="346" customFormat="1" ht="15.75" customHeight="1" x14ac:dyDescent="0.2"/>
    <row r="982" s="346" customFormat="1" ht="15.75" customHeight="1" x14ac:dyDescent="0.2"/>
    <row r="983" s="346" customFormat="1" ht="15.75" customHeight="1" x14ac:dyDescent="0.2"/>
    <row r="984" s="346" customFormat="1" ht="15.75" customHeight="1" x14ac:dyDescent="0.2"/>
    <row r="985" s="346" customFormat="1" ht="15.75" customHeight="1" x14ac:dyDescent="0.2"/>
    <row r="986" s="346" customFormat="1" ht="15.75" customHeight="1" x14ac:dyDescent="0.2"/>
    <row r="987" s="346" customFormat="1" ht="15.75" customHeight="1" x14ac:dyDescent="0.2"/>
    <row r="988" s="346" customFormat="1" ht="15.75" customHeight="1" x14ac:dyDescent="0.2"/>
    <row r="989" s="346" customFormat="1" ht="15.75" customHeight="1" x14ac:dyDescent="0.2"/>
    <row r="990" s="346" customFormat="1" ht="15.75" customHeight="1" x14ac:dyDescent="0.2"/>
    <row r="991" s="346" customFormat="1" ht="15.75" customHeight="1" x14ac:dyDescent="0.2"/>
    <row r="992" s="346" customFormat="1" ht="15.75" customHeight="1" x14ac:dyDescent="0.2"/>
    <row r="993" s="346" customFormat="1" ht="15.75" customHeight="1" x14ac:dyDescent="0.2"/>
    <row r="994" s="346" customFormat="1" ht="15.75" customHeight="1" x14ac:dyDescent="0.2"/>
    <row r="995" s="346" customFormat="1" ht="15.75" customHeight="1" x14ac:dyDescent="0.2"/>
    <row r="996" s="346" customFormat="1" ht="15.75" customHeight="1" x14ac:dyDescent="0.2"/>
    <row r="997" s="346" customFormat="1" ht="15.75" customHeight="1" x14ac:dyDescent="0.2"/>
    <row r="998" s="346" customFormat="1" ht="15.75" customHeight="1" x14ac:dyDescent="0.2"/>
    <row r="999" s="346" customFormat="1" ht="15.75" customHeight="1" x14ac:dyDescent="0.2"/>
    <row r="1000" s="346" customFormat="1" ht="15.75" customHeight="1" x14ac:dyDescent="0.2"/>
    <row r="1001" s="346" customFormat="1" ht="15.75" customHeight="1" x14ac:dyDescent="0.2"/>
    <row r="1002" s="346" customFormat="1" ht="15.75" customHeight="1" x14ac:dyDescent="0.2"/>
    <row r="1003" s="346" customFormat="1" ht="15.75" customHeight="1" x14ac:dyDescent="0.2"/>
    <row r="1004" s="346" customFormat="1" ht="15.75" customHeight="1" x14ac:dyDescent="0.2"/>
    <row r="1005" s="34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J11" sqref="J11 J11"/>
    </sheetView>
  </sheetViews>
  <sheetFormatPr defaultColWidth="14.42578125" defaultRowHeight="15" customHeight="1" x14ac:dyDescent="0.2"/>
  <cols>
    <col min="1" max="1" width="13.28515625" style="284" customWidth="1"/>
    <col min="2" max="2" width="60.7109375" style="149" customWidth="1"/>
    <col min="3" max="3" width="12.7109375" style="284"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24" t="s">
        <v>60</v>
      </c>
      <c r="B2" s="23"/>
      <c r="C2" s="23"/>
      <c r="D2" s="23"/>
      <c r="E2" s="23"/>
      <c r="F2" s="23"/>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22" t="s">
        <v>64</v>
      </c>
      <c r="B5" s="21"/>
      <c r="C5" s="259"/>
      <c r="D5" s="260"/>
      <c r="E5" s="260"/>
      <c r="F5" s="261"/>
    </row>
    <row r="6" spans="1:24" s="198" customFormat="1" ht="12.75" customHeight="1" x14ac:dyDescent="0.2">
      <c r="A6" s="252" t="s">
        <v>65</v>
      </c>
      <c r="B6" s="162" t="s">
        <v>66</v>
      </c>
      <c r="C6" s="172" t="s">
        <v>65</v>
      </c>
      <c r="D6" s="262">
        <f>D7+D43+D49+D82+D106+D125+D134+D140</f>
        <v>561895.19999999995</v>
      </c>
      <c r="E6" s="262">
        <f>E7+E43+E49+E82+E106+E125+E134+E140</f>
        <v>773417.49</v>
      </c>
      <c r="F6" s="254">
        <f t="shared" ref="F6:F69" si="0">IF(D6&lt;&gt;0,IF(E6/D6&gt;=100,"&gt;&gt;100",E6/D6*100),"-")</f>
        <v>137.64443796636812</v>
      </c>
    </row>
    <row r="7" spans="1:24" s="198" customFormat="1" ht="12.75" customHeight="1" x14ac:dyDescent="0.2">
      <c r="A7" s="252" t="s">
        <v>67</v>
      </c>
      <c r="B7" s="162" t="s">
        <v>68</v>
      </c>
      <c r="C7" s="172" t="s">
        <v>67</v>
      </c>
      <c r="D7" s="262">
        <f>D8+D17+D23+D29+D36+D39</f>
        <v>352278.82999999996</v>
      </c>
      <c r="E7" s="262">
        <f>E8+E17+E23+E29+E36+E39</f>
        <v>534402.29</v>
      </c>
      <c r="F7" s="254">
        <f t="shared" si="0"/>
        <v>151.69866721766962</v>
      </c>
    </row>
    <row r="8" spans="1:24" s="198" customFormat="1" ht="12.75" customHeight="1" x14ac:dyDescent="0.2">
      <c r="A8" s="252" t="s">
        <v>69</v>
      </c>
      <c r="B8" s="162" t="s">
        <v>70</v>
      </c>
      <c r="C8" s="172" t="s">
        <v>69</v>
      </c>
      <c r="D8" s="262">
        <f>SUM(D9:D14)-D15-D16</f>
        <v>336825.25</v>
      </c>
      <c r="E8" s="262">
        <f>SUM(E9:E14)-E15-E16</f>
        <v>522795.64</v>
      </c>
      <c r="F8" s="254">
        <f t="shared" si="0"/>
        <v>155.21272232411317</v>
      </c>
    </row>
    <row r="9" spans="1:24" s="198" customFormat="1" ht="12.75" customHeight="1" x14ac:dyDescent="0.2">
      <c r="A9" s="252" t="s">
        <v>71</v>
      </c>
      <c r="B9" s="253" t="s">
        <v>72</v>
      </c>
      <c r="C9" s="172" t="s">
        <v>71</v>
      </c>
      <c r="D9" s="196">
        <v>336825.25</v>
      </c>
      <c r="E9" s="196">
        <v>447746.04</v>
      </c>
      <c r="F9" s="254">
        <f t="shared" si="0"/>
        <v>132.93125738049628</v>
      </c>
    </row>
    <row r="10" spans="1:24" s="198" customFormat="1" ht="12.75" customHeight="1" x14ac:dyDescent="0.2">
      <c r="A10" s="252" t="s">
        <v>73</v>
      </c>
      <c r="B10" s="253" t="s">
        <v>74</v>
      </c>
      <c r="C10" s="172" t="s">
        <v>73</v>
      </c>
      <c r="D10" s="196">
        <v>0</v>
      </c>
      <c r="E10" s="196">
        <v>30149.95</v>
      </c>
      <c r="F10" s="254" t="str">
        <f t="shared" si="0"/>
        <v>-</v>
      </c>
    </row>
    <row r="11" spans="1:24" s="198" customFormat="1" ht="12.75" customHeight="1" x14ac:dyDescent="0.2">
      <c r="A11" s="252" t="s">
        <v>75</v>
      </c>
      <c r="B11" s="253" t="s">
        <v>76</v>
      </c>
      <c r="C11" s="172" t="s">
        <v>75</v>
      </c>
      <c r="D11" s="196">
        <v>0</v>
      </c>
      <c r="E11" s="196">
        <v>15794.45</v>
      </c>
      <c r="F11" s="254" t="str">
        <f t="shared" si="0"/>
        <v>-</v>
      </c>
      <c r="J11" s="100"/>
    </row>
    <row r="12" spans="1:24" s="198" customFormat="1" ht="12.75" customHeight="1" x14ac:dyDescent="0.2">
      <c r="A12" s="252" t="s">
        <v>77</v>
      </c>
      <c r="B12" s="253" t="s">
        <v>78</v>
      </c>
      <c r="C12" s="172" t="s">
        <v>77</v>
      </c>
      <c r="D12" s="196">
        <v>0</v>
      </c>
      <c r="E12" s="196">
        <v>29105.200000000001</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14952.6</v>
      </c>
      <c r="E23" s="262">
        <f>SUM(E24:E28)</f>
        <v>10866.06</v>
      </c>
      <c r="F23" s="254">
        <f t="shared" si="0"/>
        <v>72.670037317924638</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14952.6</v>
      </c>
      <c r="E27" s="196">
        <v>10866.06</v>
      </c>
      <c r="F27" s="254">
        <f t="shared" si="0"/>
        <v>72.670037317924638</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500.98</v>
      </c>
      <c r="E29" s="262">
        <f>SUM(E30:E35)</f>
        <v>740.59</v>
      </c>
      <c r="F29" s="254">
        <f t="shared" si="0"/>
        <v>147.82825661703063</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500.98</v>
      </c>
      <c r="E31" s="196">
        <v>740.59</v>
      </c>
      <c r="F31" s="254">
        <f t="shared" si="0"/>
        <v>147.82825661703063</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42306.04</v>
      </c>
      <c r="E49" s="262">
        <f>E50+E53+E58+E61+E64+E68+E71+E74+E77</f>
        <v>44643.53</v>
      </c>
      <c r="F49" s="254">
        <f t="shared" si="0"/>
        <v>105.52519214750421</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12640</v>
      </c>
      <c r="E58" s="262">
        <f>SUM(E59:E60)</f>
        <v>2100</v>
      </c>
      <c r="F58" s="254">
        <f t="shared" si="0"/>
        <v>16.61392405063291</v>
      </c>
    </row>
    <row r="59" spans="1:6" s="198" customFormat="1" ht="24" customHeight="1" x14ac:dyDescent="0.2">
      <c r="A59" s="252" t="s">
        <v>171</v>
      </c>
      <c r="B59" s="253" t="s">
        <v>172</v>
      </c>
      <c r="C59" s="172" t="s">
        <v>171</v>
      </c>
      <c r="D59" s="196">
        <v>12640</v>
      </c>
      <c r="E59" s="196">
        <v>2100</v>
      </c>
      <c r="F59" s="254">
        <f t="shared" si="0"/>
        <v>16.61392405063291</v>
      </c>
    </row>
    <row r="60" spans="1:6" s="198" customFormat="1" ht="24" customHeight="1" x14ac:dyDescent="0.2">
      <c r="A60" s="252" t="s">
        <v>173</v>
      </c>
      <c r="B60" s="253" t="s">
        <v>174</v>
      </c>
      <c r="C60" s="172" t="s">
        <v>173</v>
      </c>
      <c r="D60" s="196">
        <v>0</v>
      </c>
      <c r="E60" s="196">
        <v>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29666.04</v>
      </c>
      <c r="E64" s="262">
        <f>SUM(E65:E67)</f>
        <v>42543.53</v>
      </c>
      <c r="F64" s="254">
        <f t="shared" si="0"/>
        <v>143.40818659989671</v>
      </c>
    </row>
    <row r="65" spans="1:6" s="198" customFormat="1" ht="12.75" customHeight="1" x14ac:dyDescent="0.2">
      <c r="A65" s="252" t="s">
        <v>183</v>
      </c>
      <c r="B65" s="253" t="s">
        <v>184</v>
      </c>
      <c r="C65" s="172" t="s">
        <v>183</v>
      </c>
      <c r="D65" s="196">
        <v>0</v>
      </c>
      <c r="E65" s="196">
        <v>7064.63</v>
      </c>
      <c r="F65" s="254" t="str">
        <f t="shared" si="0"/>
        <v>-</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9">
        <v>29666.04</v>
      </c>
      <c r="E67" s="339">
        <v>35478.9</v>
      </c>
      <c r="F67" s="265">
        <f t="shared" si="0"/>
        <v>119.59432401493424</v>
      </c>
    </row>
    <row r="68" spans="1:6" s="198" customFormat="1" ht="24" customHeight="1" x14ac:dyDescent="0.2">
      <c r="A68" s="252" t="s">
        <v>189</v>
      </c>
      <c r="B68" s="170" t="s">
        <v>190</v>
      </c>
      <c r="C68" s="172" t="s">
        <v>189</v>
      </c>
      <c r="D68" s="262">
        <f>SUM(D69:D70)</f>
        <v>0</v>
      </c>
      <c r="E68" s="262">
        <f>SUM(E69:E70)</f>
        <v>0</v>
      </c>
      <c r="F68" s="254" t="str">
        <f t="shared" si="0"/>
        <v>-</v>
      </c>
    </row>
    <row r="69" spans="1:6" s="198" customFormat="1" ht="12.75" customHeight="1" x14ac:dyDescent="0.2">
      <c r="A69" s="252" t="s">
        <v>191</v>
      </c>
      <c r="B69" s="162" t="s">
        <v>192</v>
      </c>
      <c r="C69" s="172" t="s">
        <v>191</v>
      </c>
      <c r="D69" s="196">
        <v>0</v>
      </c>
      <c r="E69" s="196">
        <v>0</v>
      </c>
      <c r="F69" s="254" t="str">
        <f t="shared" si="0"/>
        <v>-</v>
      </c>
    </row>
    <row r="70" spans="1:6" s="198" customFormat="1" ht="24" customHeight="1" x14ac:dyDescent="0.2">
      <c r="A70" s="252" t="s">
        <v>193</v>
      </c>
      <c r="B70" s="162" t="s">
        <v>194</v>
      </c>
      <c r="C70" s="172" t="s">
        <v>193</v>
      </c>
      <c r="D70" s="196">
        <v>0</v>
      </c>
      <c r="E70" s="196">
        <v>0</v>
      </c>
      <c r="F70" s="254" t="str">
        <f t="shared" ref="F70:F133" si="1">IF(D70&lt;&gt;0,IF(E70/D70&gt;=100,"&gt;&gt;100",E70/D70*100),"-")</f>
        <v>-</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0</v>
      </c>
      <c r="E74" s="262">
        <f>SUM(E75:E76)</f>
        <v>0</v>
      </c>
      <c r="F74" s="254" t="str">
        <f t="shared" si="1"/>
        <v>-</v>
      </c>
    </row>
    <row r="75" spans="1:6" s="198" customFormat="1" ht="12.75" customHeight="1" x14ac:dyDescent="0.2">
      <c r="A75" s="252" t="s">
        <v>203</v>
      </c>
      <c r="B75" s="253" t="s">
        <v>204</v>
      </c>
      <c r="C75" s="172" t="s">
        <v>203</v>
      </c>
      <c r="D75" s="196">
        <v>0</v>
      </c>
      <c r="E75" s="196">
        <v>0</v>
      </c>
      <c r="F75" s="254" t="str">
        <f t="shared" si="1"/>
        <v>-</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29575.27</v>
      </c>
      <c r="E82" s="262">
        <f>E83+E91+E98</f>
        <v>36678.879999999997</v>
      </c>
      <c r="F82" s="254">
        <f t="shared" si="1"/>
        <v>124.0187494484412</v>
      </c>
    </row>
    <row r="83" spans="1:6" s="198" customFormat="1" ht="12.75" customHeight="1" x14ac:dyDescent="0.2">
      <c r="A83" s="252" t="s">
        <v>219</v>
      </c>
      <c r="B83" s="162" t="s">
        <v>220</v>
      </c>
      <c r="C83" s="172" t="s">
        <v>219</v>
      </c>
      <c r="D83" s="262">
        <f>SUM(D84:D90)</f>
        <v>0</v>
      </c>
      <c r="E83" s="262">
        <f>SUM(E84:E90)</f>
        <v>0</v>
      </c>
      <c r="F83" s="254" t="str">
        <f t="shared" si="1"/>
        <v>-</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0</v>
      </c>
      <c r="E85" s="196">
        <v>0</v>
      </c>
      <c r="F85" s="254" t="str">
        <f t="shared" si="1"/>
        <v>-</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29575.27</v>
      </c>
      <c r="E91" s="262">
        <f>SUM(E92:E97)</f>
        <v>36678.879999999997</v>
      </c>
      <c r="F91" s="254">
        <f t="shared" si="1"/>
        <v>124.0187494484412</v>
      </c>
    </row>
    <row r="92" spans="1:6" s="198" customFormat="1" ht="12.75" customHeight="1" x14ac:dyDescent="0.2">
      <c r="A92" s="252" t="s">
        <v>237</v>
      </c>
      <c r="B92" s="162" t="s">
        <v>238</v>
      </c>
      <c r="C92" s="172" t="s">
        <v>237</v>
      </c>
      <c r="D92" s="196">
        <v>0</v>
      </c>
      <c r="E92" s="196">
        <v>0</v>
      </c>
      <c r="F92" s="254" t="str">
        <f t="shared" si="1"/>
        <v>-</v>
      </c>
    </row>
    <row r="93" spans="1:6" s="198" customFormat="1" ht="12.75" customHeight="1" x14ac:dyDescent="0.2">
      <c r="A93" s="252" t="s">
        <v>239</v>
      </c>
      <c r="B93" s="162" t="s">
        <v>240</v>
      </c>
      <c r="C93" s="172" t="s">
        <v>239</v>
      </c>
      <c r="D93" s="196">
        <v>979.83</v>
      </c>
      <c r="E93" s="196">
        <v>2257.14</v>
      </c>
      <c r="F93" s="254">
        <f t="shared" si="1"/>
        <v>230.36036863537549</v>
      </c>
    </row>
    <row r="94" spans="1:6" s="198" customFormat="1" ht="12.75" customHeight="1" x14ac:dyDescent="0.2">
      <c r="A94" s="252" t="s">
        <v>241</v>
      </c>
      <c r="B94" s="162" t="s">
        <v>242</v>
      </c>
      <c r="C94" s="172" t="s">
        <v>241</v>
      </c>
      <c r="D94" s="196">
        <v>19597.89</v>
      </c>
      <c r="E94" s="196">
        <v>34421.74</v>
      </c>
      <c r="F94" s="254">
        <f t="shared" si="1"/>
        <v>175.64003063595109</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8997.5499999999993</v>
      </c>
      <c r="E97" s="196">
        <v>0</v>
      </c>
      <c r="F97" s="254">
        <f t="shared" si="1"/>
        <v>0</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137735.06</v>
      </c>
      <c r="E106" s="267">
        <f>E107+E112+E120+E124</f>
        <v>149600.29999999999</v>
      </c>
      <c r="F106" s="265">
        <f t="shared" si="1"/>
        <v>108.61453866575437</v>
      </c>
    </row>
    <row r="107" spans="1:6" s="198" customFormat="1" ht="12.75" customHeight="1" x14ac:dyDescent="0.2">
      <c r="A107" s="252" t="s">
        <v>267</v>
      </c>
      <c r="B107" s="162" t="s">
        <v>268</v>
      </c>
      <c r="C107" s="172" t="s">
        <v>267</v>
      </c>
      <c r="D107" s="262">
        <f>SUM(D108:D111)</f>
        <v>1098.75</v>
      </c>
      <c r="E107" s="262">
        <f>SUM(E108:E111)</f>
        <v>754.38</v>
      </c>
      <c r="F107" s="254">
        <f t="shared" si="1"/>
        <v>68.658020477815697</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68.36</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1098.75</v>
      </c>
      <c r="E111" s="196">
        <v>686.02</v>
      </c>
      <c r="F111" s="254">
        <f t="shared" si="1"/>
        <v>62.436405005688279</v>
      </c>
    </row>
    <row r="112" spans="1:6" s="198" customFormat="1" ht="12.75" customHeight="1" x14ac:dyDescent="0.2">
      <c r="A112" s="252" t="s">
        <v>277</v>
      </c>
      <c r="B112" s="162" t="s">
        <v>278</v>
      </c>
      <c r="C112" s="172" t="s">
        <v>277</v>
      </c>
      <c r="D112" s="262">
        <f>SUM(D113:D119)</f>
        <v>107074.16</v>
      </c>
      <c r="E112" s="262">
        <f>SUM(E113:E119)</f>
        <v>91429.59</v>
      </c>
      <c r="F112" s="254">
        <f t="shared" si="1"/>
        <v>85.389033171028373</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0</v>
      </c>
      <c r="E115" s="196">
        <v>0</v>
      </c>
      <c r="F115" s="254" t="str">
        <f t="shared" si="1"/>
        <v>-</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107074.16</v>
      </c>
      <c r="E117" s="196">
        <v>91429.59</v>
      </c>
      <c r="F117" s="254">
        <f t="shared" si="1"/>
        <v>85.389033171028373</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29562.15</v>
      </c>
      <c r="E120" s="262">
        <f>SUM(E121:E123)</f>
        <v>57416.33</v>
      </c>
      <c r="F120" s="254">
        <f t="shared" si="1"/>
        <v>194.22244322554349</v>
      </c>
    </row>
    <row r="121" spans="1:6" s="198" customFormat="1" ht="12.75" customHeight="1" x14ac:dyDescent="0.2">
      <c r="A121" s="252" t="s">
        <v>295</v>
      </c>
      <c r="B121" s="162" t="s">
        <v>296</v>
      </c>
      <c r="C121" s="172" t="s">
        <v>295</v>
      </c>
      <c r="D121" s="196">
        <v>5018.34</v>
      </c>
      <c r="E121" s="196">
        <v>19430.48</v>
      </c>
      <c r="F121" s="254">
        <f t="shared" si="1"/>
        <v>387.18938931997428</v>
      </c>
    </row>
    <row r="122" spans="1:6" s="198" customFormat="1" ht="12.75" customHeight="1" x14ac:dyDescent="0.2">
      <c r="A122" s="252" t="s">
        <v>297</v>
      </c>
      <c r="B122" s="162" t="s">
        <v>298</v>
      </c>
      <c r="C122" s="172" t="s">
        <v>297</v>
      </c>
      <c r="D122" s="196">
        <v>24543.81</v>
      </c>
      <c r="E122" s="196">
        <v>37985.85</v>
      </c>
      <c r="F122" s="254">
        <f t="shared" si="1"/>
        <v>154.76753609158479</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9">
        <v>0</v>
      </c>
      <c r="E124" s="339">
        <v>0</v>
      </c>
      <c r="F124" s="265" t="str">
        <f t="shared" si="1"/>
        <v>-</v>
      </c>
    </row>
    <row r="125" spans="1:6" s="198" customFormat="1" ht="24" customHeight="1" x14ac:dyDescent="0.2">
      <c r="A125" s="252" t="s">
        <v>303</v>
      </c>
      <c r="B125" s="266" t="s">
        <v>304</v>
      </c>
      <c r="C125" s="172" t="s">
        <v>303</v>
      </c>
      <c r="D125" s="262">
        <f>D126+D129</f>
        <v>0</v>
      </c>
      <c r="E125" s="262">
        <f>E126+E129</f>
        <v>0</v>
      </c>
      <c r="F125" s="254" t="str">
        <f t="shared" si="1"/>
        <v>-</v>
      </c>
    </row>
    <row r="126" spans="1:6" s="198" customFormat="1" ht="12.75" customHeight="1" x14ac:dyDescent="0.2">
      <c r="A126" s="252" t="s">
        <v>305</v>
      </c>
      <c r="B126" s="253" t="s">
        <v>306</v>
      </c>
      <c r="C126" s="172" t="s">
        <v>305</v>
      </c>
      <c r="D126" s="262">
        <f>SUM(D127:D128)</f>
        <v>0</v>
      </c>
      <c r="E126" s="262">
        <f>SUM(E127:E128)</f>
        <v>0</v>
      </c>
      <c r="F126" s="254" t="str">
        <f t="shared" si="1"/>
        <v>-</v>
      </c>
    </row>
    <row r="127" spans="1:6" s="198" customFormat="1" ht="12.75" customHeight="1" x14ac:dyDescent="0.2">
      <c r="A127" s="252" t="s">
        <v>307</v>
      </c>
      <c r="B127" s="253" t="s">
        <v>308</v>
      </c>
      <c r="C127" s="172" t="s">
        <v>307</v>
      </c>
      <c r="D127" s="196">
        <v>0</v>
      </c>
      <c r="E127" s="196">
        <v>0</v>
      </c>
      <c r="F127" s="254" t="str">
        <f t="shared" si="1"/>
        <v>-</v>
      </c>
    </row>
    <row r="128" spans="1:6" s="198" customFormat="1" ht="12.75" customHeight="1" x14ac:dyDescent="0.2">
      <c r="A128" s="252" t="s">
        <v>309</v>
      </c>
      <c r="B128" s="253" t="s">
        <v>310</v>
      </c>
      <c r="C128" s="172" t="s">
        <v>309</v>
      </c>
      <c r="D128" s="196">
        <v>0</v>
      </c>
      <c r="E128" s="196">
        <v>0</v>
      </c>
      <c r="F128" s="254" t="str">
        <f t="shared" si="1"/>
        <v>-</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0</v>
      </c>
      <c r="E134" s="262">
        <f>E135+E139</f>
        <v>0</v>
      </c>
      <c r="F134" s="254" t="str">
        <f t="shared" ref="F134:F197" si="2">IF(D134&lt;&gt;0,IF(E134/D134&gt;=100,"&gt;&gt;100",E134/D134*100),"-")</f>
        <v>-</v>
      </c>
    </row>
    <row r="135" spans="1:6" s="198" customFormat="1" ht="24" customHeight="1" x14ac:dyDescent="0.2">
      <c r="A135" s="252" t="s">
        <v>323</v>
      </c>
      <c r="B135" s="266" t="s">
        <v>324</v>
      </c>
      <c r="C135" s="172" t="s">
        <v>323</v>
      </c>
      <c r="D135" s="262">
        <f>SUM(D136:D138)</f>
        <v>0</v>
      </c>
      <c r="E135" s="262">
        <f>SUM(E136:E138)</f>
        <v>0</v>
      </c>
      <c r="F135" s="254" t="str">
        <f t="shared" si="2"/>
        <v>-</v>
      </c>
    </row>
    <row r="136" spans="1:6" s="198" customFormat="1" ht="12.75" customHeight="1" x14ac:dyDescent="0.2">
      <c r="A136" s="252" t="s">
        <v>325</v>
      </c>
      <c r="B136" s="253" t="s">
        <v>326</v>
      </c>
      <c r="C136" s="172" t="s">
        <v>325</v>
      </c>
      <c r="D136" s="196">
        <v>0</v>
      </c>
      <c r="E136" s="196">
        <v>0</v>
      </c>
      <c r="F136" s="254" t="str">
        <f t="shared" si="2"/>
        <v>-</v>
      </c>
    </row>
    <row r="137" spans="1:6" s="198" customFormat="1" ht="24" customHeight="1" x14ac:dyDescent="0.2">
      <c r="A137" s="252" t="s">
        <v>327</v>
      </c>
      <c r="B137" s="266" t="s">
        <v>328</v>
      </c>
      <c r="C137" s="172" t="s">
        <v>327</v>
      </c>
      <c r="D137" s="196">
        <v>0</v>
      </c>
      <c r="E137" s="196">
        <v>0</v>
      </c>
      <c r="F137" s="254" t="str">
        <f t="shared" si="2"/>
        <v>-</v>
      </c>
    </row>
    <row r="138" spans="1:6" s="198" customFormat="1" ht="24" customHeight="1" x14ac:dyDescent="0.2">
      <c r="A138" s="252" t="s">
        <v>329</v>
      </c>
      <c r="B138" s="253" t="s">
        <v>330</v>
      </c>
      <c r="C138" s="172" t="s">
        <v>329</v>
      </c>
      <c r="D138" s="196">
        <v>0</v>
      </c>
      <c r="E138" s="196">
        <v>0</v>
      </c>
      <c r="F138" s="254" t="str">
        <f t="shared" si="2"/>
        <v>-</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8092.49</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8092.49</v>
      </c>
      <c r="F151" s="254" t="str">
        <f t="shared" si="2"/>
        <v>-</v>
      </c>
    </row>
    <row r="152" spans="1:6" s="198" customFormat="1" ht="12.75" customHeight="1" x14ac:dyDescent="0.2">
      <c r="A152" s="252" t="s">
        <v>63</v>
      </c>
      <c r="B152" s="162" t="s">
        <v>357</v>
      </c>
      <c r="C152" s="172" t="s">
        <v>63</v>
      </c>
      <c r="D152" s="262">
        <f>D153+D164+D202+D221+D230+D262+D273</f>
        <v>577737.89999999991</v>
      </c>
      <c r="E152" s="262">
        <f>E153+E164+E202+E221+E230+E262+E273</f>
        <v>651961.17999999993</v>
      </c>
      <c r="F152" s="254">
        <f t="shared" si="2"/>
        <v>112.8472236285693</v>
      </c>
    </row>
    <row r="153" spans="1:6" s="198" customFormat="1" ht="12.75" customHeight="1" x14ac:dyDescent="0.2">
      <c r="A153" s="252" t="s">
        <v>358</v>
      </c>
      <c r="B153" s="162" t="s">
        <v>359</v>
      </c>
      <c r="C153" s="172" t="s">
        <v>358</v>
      </c>
      <c r="D153" s="262">
        <f>D154+D159+D160</f>
        <v>99999.85</v>
      </c>
      <c r="E153" s="262">
        <f>E154+E159+E160</f>
        <v>99407.11</v>
      </c>
      <c r="F153" s="254">
        <f t="shared" si="2"/>
        <v>99.40725911088866</v>
      </c>
    </row>
    <row r="154" spans="1:6" s="198" customFormat="1" ht="12.75" customHeight="1" x14ac:dyDescent="0.2">
      <c r="A154" s="252" t="s">
        <v>360</v>
      </c>
      <c r="B154" s="162" t="s">
        <v>361</v>
      </c>
      <c r="C154" s="172" t="s">
        <v>360</v>
      </c>
      <c r="D154" s="262">
        <f>SUM(D155:D158)</f>
        <v>81888.28</v>
      </c>
      <c r="E154" s="262">
        <f>SUM(E155:E158)</f>
        <v>81079.03</v>
      </c>
      <c r="F154" s="254">
        <f t="shared" si="2"/>
        <v>99.01176334391198</v>
      </c>
    </row>
    <row r="155" spans="1:6" s="198" customFormat="1" ht="12.75" customHeight="1" x14ac:dyDescent="0.2">
      <c r="A155" s="252" t="s">
        <v>362</v>
      </c>
      <c r="B155" s="162" t="s">
        <v>363</v>
      </c>
      <c r="C155" s="172" t="s">
        <v>362</v>
      </c>
      <c r="D155" s="196">
        <v>81888.28</v>
      </c>
      <c r="E155" s="196">
        <v>81079.03</v>
      </c>
      <c r="F155" s="254">
        <f t="shared" si="2"/>
        <v>99.01176334391198</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4600</v>
      </c>
      <c r="E159" s="196">
        <v>4950</v>
      </c>
      <c r="F159" s="254">
        <f t="shared" si="2"/>
        <v>107.60869565217391</v>
      </c>
    </row>
    <row r="160" spans="1:6" s="198" customFormat="1" ht="12.75" customHeight="1" x14ac:dyDescent="0.2">
      <c r="A160" s="252" t="s">
        <v>372</v>
      </c>
      <c r="B160" s="253" t="s">
        <v>373</v>
      </c>
      <c r="C160" s="172" t="s">
        <v>372</v>
      </c>
      <c r="D160" s="262">
        <f>SUM(D161:D163)</f>
        <v>13511.57</v>
      </c>
      <c r="E160" s="262">
        <f>SUM(E161:E163)</f>
        <v>13378.08</v>
      </c>
      <c r="F160" s="254">
        <f t="shared" si="2"/>
        <v>99.012031910429357</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13511.57</v>
      </c>
      <c r="E162" s="196">
        <v>13378.08</v>
      </c>
      <c r="F162" s="254">
        <f t="shared" si="2"/>
        <v>99.012031910429357</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226675.49</v>
      </c>
      <c r="E164" s="262">
        <f>E165+E170+E178+E188+E189+E194</f>
        <v>265416.44999999995</v>
      </c>
      <c r="F164" s="254">
        <f t="shared" si="2"/>
        <v>117.09093471023266</v>
      </c>
    </row>
    <row r="165" spans="1:6" s="198" customFormat="1" ht="12.75" customHeight="1" x14ac:dyDescent="0.2">
      <c r="A165" s="252" t="s">
        <v>382</v>
      </c>
      <c r="B165" s="162" t="s">
        <v>383</v>
      </c>
      <c r="C165" s="172" t="s">
        <v>382</v>
      </c>
      <c r="D165" s="262">
        <f>SUM(D166:D169)</f>
        <v>3063.84</v>
      </c>
      <c r="E165" s="262">
        <f>SUM(E166:E169)</f>
        <v>6273.5</v>
      </c>
      <c r="F165" s="254">
        <f t="shared" si="2"/>
        <v>204.75938691315471</v>
      </c>
    </row>
    <row r="166" spans="1:6" s="198" customFormat="1" ht="12.75" customHeight="1" x14ac:dyDescent="0.2">
      <c r="A166" s="252" t="s">
        <v>384</v>
      </c>
      <c r="B166" s="162" t="s">
        <v>385</v>
      </c>
      <c r="C166" s="172" t="s">
        <v>384</v>
      </c>
      <c r="D166" s="196">
        <v>95.2</v>
      </c>
      <c r="E166" s="196">
        <v>663.6</v>
      </c>
      <c r="F166" s="254">
        <f t="shared" si="2"/>
        <v>697.05882352941182</v>
      </c>
    </row>
    <row r="167" spans="1:6" s="198" customFormat="1" ht="12.75" customHeight="1" x14ac:dyDescent="0.2">
      <c r="A167" s="252" t="s">
        <v>386</v>
      </c>
      <c r="B167" s="162" t="s">
        <v>387</v>
      </c>
      <c r="C167" s="172" t="s">
        <v>386</v>
      </c>
      <c r="D167" s="196">
        <v>2075.11</v>
      </c>
      <c r="E167" s="196">
        <v>3838.37</v>
      </c>
      <c r="F167" s="254">
        <f t="shared" si="2"/>
        <v>184.97188100871759</v>
      </c>
    </row>
    <row r="168" spans="1:6" s="198" customFormat="1" ht="12.75" customHeight="1" x14ac:dyDescent="0.2">
      <c r="A168" s="252" t="s">
        <v>388</v>
      </c>
      <c r="B168" s="162" t="s">
        <v>389</v>
      </c>
      <c r="C168" s="172" t="s">
        <v>388</v>
      </c>
      <c r="D168" s="196">
        <v>783.53</v>
      </c>
      <c r="E168" s="196">
        <v>1771.53</v>
      </c>
      <c r="F168" s="254">
        <f t="shared" si="2"/>
        <v>226.09600142942833</v>
      </c>
    </row>
    <row r="169" spans="1:6" s="198" customFormat="1" ht="12.75" customHeight="1" x14ac:dyDescent="0.2">
      <c r="A169" s="252" t="s">
        <v>390</v>
      </c>
      <c r="B169" s="162" t="s">
        <v>391</v>
      </c>
      <c r="C169" s="172" t="s">
        <v>390</v>
      </c>
      <c r="D169" s="196">
        <v>110</v>
      </c>
      <c r="E169" s="196">
        <v>0</v>
      </c>
      <c r="F169" s="254">
        <f t="shared" si="2"/>
        <v>0</v>
      </c>
    </row>
    <row r="170" spans="1:6" s="198" customFormat="1" ht="12.75" customHeight="1" x14ac:dyDescent="0.2">
      <c r="A170" s="252" t="s">
        <v>392</v>
      </c>
      <c r="B170" s="162" t="s">
        <v>393</v>
      </c>
      <c r="C170" s="172" t="s">
        <v>392</v>
      </c>
      <c r="D170" s="262">
        <f>SUM(D171:D177)</f>
        <v>10938.73</v>
      </c>
      <c r="E170" s="262">
        <f>SUM(E171:E177)</f>
        <v>18228.18</v>
      </c>
      <c r="F170" s="254">
        <f t="shared" si="2"/>
        <v>166.63890597903048</v>
      </c>
    </row>
    <row r="171" spans="1:6" s="198" customFormat="1" ht="12.75" customHeight="1" x14ac:dyDescent="0.2">
      <c r="A171" s="252" t="s">
        <v>394</v>
      </c>
      <c r="B171" s="162" t="s">
        <v>395</v>
      </c>
      <c r="C171" s="172" t="s">
        <v>394</v>
      </c>
      <c r="D171" s="196">
        <v>914.78</v>
      </c>
      <c r="E171" s="196">
        <v>362.03</v>
      </c>
      <c r="F171" s="254">
        <f t="shared" si="2"/>
        <v>39.575635671964839</v>
      </c>
    </row>
    <row r="172" spans="1:6" s="198" customFormat="1" ht="12.75" customHeight="1" x14ac:dyDescent="0.2">
      <c r="A172" s="252" t="s">
        <v>396</v>
      </c>
      <c r="B172" s="162" t="s">
        <v>397</v>
      </c>
      <c r="C172" s="172" t="s">
        <v>396</v>
      </c>
      <c r="D172" s="196">
        <v>0</v>
      </c>
      <c r="E172" s="196">
        <v>0</v>
      </c>
      <c r="F172" s="254" t="str">
        <f t="shared" si="2"/>
        <v>-</v>
      </c>
    </row>
    <row r="173" spans="1:6" s="198" customFormat="1" ht="12.75" customHeight="1" x14ac:dyDescent="0.2">
      <c r="A173" s="252" t="s">
        <v>398</v>
      </c>
      <c r="B173" s="253" t="s">
        <v>399</v>
      </c>
      <c r="C173" s="172" t="s">
        <v>398</v>
      </c>
      <c r="D173" s="196">
        <v>9384.23</v>
      </c>
      <c r="E173" s="196">
        <v>13721.73</v>
      </c>
      <c r="F173" s="254">
        <f t="shared" si="2"/>
        <v>146.22116039355387</v>
      </c>
    </row>
    <row r="174" spans="1:6" s="198" customFormat="1" ht="12.75" customHeight="1" x14ac:dyDescent="0.2">
      <c r="A174" s="252" t="s">
        <v>400</v>
      </c>
      <c r="B174" s="253" t="s">
        <v>401</v>
      </c>
      <c r="C174" s="172" t="s">
        <v>400</v>
      </c>
      <c r="D174" s="196">
        <v>0</v>
      </c>
      <c r="E174" s="196">
        <v>0</v>
      </c>
      <c r="F174" s="254" t="str">
        <f t="shared" si="2"/>
        <v>-</v>
      </c>
    </row>
    <row r="175" spans="1:6" s="198" customFormat="1" ht="12.75" customHeight="1" x14ac:dyDescent="0.2">
      <c r="A175" s="252" t="s">
        <v>402</v>
      </c>
      <c r="B175" s="253" t="s">
        <v>403</v>
      </c>
      <c r="C175" s="172" t="s">
        <v>402</v>
      </c>
      <c r="D175" s="196">
        <v>639.72</v>
      </c>
      <c r="E175" s="196">
        <v>4144.42</v>
      </c>
      <c r="F175" s="254">
        <f t="shared" si="2"/>
        <v>647.84905896329644</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0</v>
      </c>
      <c r="E177" s="196">
        <v>0</v>
      </c>
      <c r="F177" s="254" t="str">
        <f t="shared" si="2"/>
        <v>-</v>
      </c>
    </row>
    <row r="178" spans="1:6" s="198" customFormat="1" ht="12.75" customHeight="1" x14ac:dyDescent="0.2">
      <c r="A178" s="252" t="s">
        <v>408</v>
      </c>
      <c r="B178" s="253" t="s">
        <v>409</v>
      </c>
      <c r="C178" s="172" t="s">
        <v>408</v>
      </c>
      <c r="D178" s="262">
        <f>SUM(D179:D187)</f>
        <v>93277.709999999992</v>
      </c>
      <c r="E178" s="262">
        <f>SUM(E179:E187)</f>
        <v>144056.72999999998</v>
      </c>
      <c r="F178" s="254">
        <f t="shared" si="2"/>
        <v>154.43853628053262</v>
      </c>
    </row>
    <row r="179" spans="1:6" s="198" customFormat="1" ht="12.75" customHeight="1" x14ac:dyDescent="0.2">
      <c r="A179" s="252" t="s">
        <v>410</v>
      </c>
      <c r="B179" s="253" t="s">
        <v>411</v>
      </c>
      <c r="C179" s="172" t="s">
        <v>410</v>
      </c>
      <c r="D179" s="196">
        <v>3337.94</v>
      </c>
      <c r="E179" s="196">
        <v>4188.92</v>
      </c>
      <c r="F179" s="254">
        <f t="shared" si="2"/>
        <v>125.49416706112153</v>
      </c>
    </row>
    <row r="180" spans="1:6" s="198" customFormat="1" ht="12.75" customHeight="1" x14ac:dyDescent="0.2">
      <c r="A180" s="252" t="s">
        <v>412</v>
      </c>
      <c r="B180" s="253" t="s">
        <v>413</v>
      </c>
      <c r="C180" s="172" t="s">
        <v>412</v>
      </c>
      <c r="D180" s="196">
        <v>17994.29</v>
      </c>
      <c r="E180" s="196">
        <v>18337.11</v>
      </c>
      <c r="F180" s="254">
        <f t="shared" si="2"/>
        <v>101.90515991461734</v>
      </c>
    </row>
    <row r="181" spans="1:6" s="198" customFormat="1" ht="12.75" customHeight="1" x14ac:dyDescent="0.2">
      <c r="A181" s="252" t="s">
        <v>414</v>
      </c>
      <c r="B181" s="253" t="s">
        <v>415</v>
      </c>
      <c r="C181" s="172" t="s">
        <v>414</v>
      </c>
      <c r="D181" s="196">
        <v>10683.51</v>
      </c>
      <c r="E181" s="196">
        <v>13005.45</v>
      </c>
      <c r="F181" s="254">
        <f t="shared" si="2"/>
        <v>121.73386836348728</v>
      </c>
    </row>
    <row r="182" spans="1:6" s="198" customFormat="1" ht="12.75" customHeight="1" x14ac:dyDescent="0.2">
      <c r="A182" s="252" t="s">
        <v>416</v>
      </c>
      <c r="B182" s="253" t="s">
        <v>417</v>
      </c>
      <c r="C182" s="172" t="s">
        <v>416</v>
      </c>
      <c r="D182" s="196">
        <v>11986.83</v>
      </c>
      <c r="E182" s="196">
        <v>25712.81</v>
      </c>
      <c r="F182" s="254">
        <f t="shared" si="2"/>
        <v>214.50884011869692</v>
      </c>
    </row>
    <row r="183" spans="1:6" s="198" customFormat="1" ht="12.75" customHeight="1" x14ac:dyDescent="0.2">
      <c r="A183" s="252" t="s">
        <v>418</v>
      </c>
      <c r="B183" s="162" t="s">
        <v>419</v>
      </c>
      <c r="C183" s="172" t="s">
        <v>418</v>
      </c>
      <c r="D183" s="196">
        <v>2573</v>
      </c>
      <c r="E183" s="196">
        <v>3825</v>
      </c>
      <c r="F183" s="254">
        <f t="shared" si="2"/>
        <v>148.65915273999221</v>
      </c>
    </row>
    <row r="184" spans="1:6" s="198" customFormat="1" ht="12.75" customHeight="1" x14ac:dyDescent="0.2">
      <c r="A184" s="252" t="s">
        <v>420</v>
      </c>
      <c r="B184" s="162" t="s">
        <v>421</v>
      </c>
      <c r="C184" s="172" t="s">
        <v>420</v>
      </c>
      <c r="D184" s="196">
        <v>1562.5</v>
      </c>
      <c r="E184" s="196">
        <v>1875</v>
      </c>
      <c r="F184" s="254">
        <f t="shared" si="2"/>
        <v>120</v>
      </c>
    </row>
    <row r="185" spans="1:6" s="198" customFormat="1" ht="12.75" customHeight="1" x14ac:dyDescent="0.2">
      <c r="A185" s="252" t="s">
        <v>422</v>
      </c>
      <c r="B185" s="162" t="s">
        <v>423</v>
      </c>
      <c r="C185" s="172" t="s">
        <v>422</v>
      </c>
      <c r="D185" s="196">
        <v>6248.46</v>
      </c>
      <c r="E185" s="196">
        <v>32292.68</v>
      </c>
      <c r="F185" s="254">
        <f t="shared" si="2"/>
        <v>516.81022203871032</v>
      </c>
    </row>
    <row r="186" spans="1:6" s="198" customFormat="1" ht="12.75" customHeight="1" x14ac:dyDescent="0.2">
      <c r="A186" s="252" t="s">
        <v>424</v>
      </c>
      <c r="B186" s="162" t="s">
        <v>425</v>
      </c>
      <c r="C186" s="172" t="s">
        <v>424</v>
      </c>
      <c r="D186" s="196">
        <v>8161.56</v>
      </c>
      <c r="E186" s="196">
        <v>13416.4</v>
      </c>
      <c r="F186" s="254">
        <f t="shared" si="2"/>
        <v>164.385240076652</v>
      </c>
    </row>
    <row r="187" spans="1:6" s="198" customFormat="1" ht="12.75" customHeight="1" x14ac:dyDescent="0.2">
      <c r="A187" s="252" t="s">
        <v>426</v>
      </c>
      <c r="B187" s="162" t="s">
        <v>427</v>
      </c>
      <c r="C187" s="172" t="s">
        <v>426</v>
      </c>
      <c r="D187" s="196">
        <v>30729.62</v>
      </c>
      <c r="E187" s="196">
        <v>31403.360000000001</v>
      </c>
      <c r="F187" s="254">
        <f t="shared" si="2"/>
        <v>102.19247748589146</v>
      </c>
    </row>
    <row r="188" spans="1:6" s="198" customFormat="1" ht="12.75" customHeight="1" x14ac:dyDescent="0.2">
      <c r="A188" s="252" t="s">
        <v>428</v>
      </c>
      <c r="B188" s="162" t="s">
        <v>429</v>
      </c>
      <c r="C188" s="172" t="s">
        <v>428</v>
      </c>
      <c r="D188" s="196">
        <v>0</v>
      </c>
      <c r="E188" s="196">
        <v>0</v>
      </c>
      <c r="F188" s="254" t="str">
        <f t="shared" si="2"/>
        <v>-</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9">
        <v>0</v>
      </c>
      <c r="E190" s="339">
        <v>0</v>
      </c>
      <c r="F190" s="265" t="str">
        <f t="shared" si="2"/>
        <v>-</v>
      </c>
    </row>
    <row r="191" spans="1:6" s="198" customFormat="1" ht="12.75" customHeight="1" x14ac:dyDescent="0.2">
      <c r="A191" s="106" t="s">
        <v>434</v>
      </c>
      <c r="B191" s="253" t="s">
        <v>435</v>
      </c>
      <c r="C191" s="263" t="s">
        <v>434</v>
      </c>
      <c r="D191" s="339">
        <v>0</v>
      </c>
      <c r="E191" s="339">
        <v>0</v>
      </c>
      <c r="F191" s="265" t="str">
        <f t="shared" si="2"/>
        <v>-</v>
      </c>
    </row>
    <row r="192" spans="1:6" s="198" customFormat="1" ht="12.75" customHeight="1" x14ac:dyDescent="0.2">
      <c r="A192" s="106" t="s">
        <v>436</v>
      </c>
      <c r="B192" s="253" t="s">
        <v>437</v>
      </c>
      <c r="C192" s="263" t="s">
        <v>436</v>
      </c>
      <c r="D192" s="339">
        <v>0</v>
      </c>
      <c r="E192" s="339">
        <v>0</v>
      </c>
      <c r="F192" s="265" t="str">
        <f t="shared" si="2"/>
        <v>-</v>
      </c>
    </row>
    <row r="193" spans="1:6" s="198" customFormat="1" ht="12.75" customHeight="1" x14ac:dyDescent="0.2">
      <c r="A193" s="106" t="s">
        <v>438</v>
      </c>
      <c r="B193" s="253" t="s">
        <v>439</v>
      </c>
      <c r="C193" s="263" t="s">
        <v>438</v>
      </c>
      <c r="D193" s="339">
        <v>0</v>
      </c>
      <c r="E193" s="339">
        <v>0</v>
      </c>
      <c r="F193" s="265" t="str">
        <f t="shared" si="2"/>
        <v>-</v>
      </c>
    </row>
    <row r="194" spans="1:6" s="198" customFormat="1" ht="12.75" customHeight="1" x14ac:dyDescent="0.2">
      <c r="A194" s="252" t="s">
        <v>440</v>
      </c>
      <c r="B194" s="162" t="s">
        <v>441</v>
      </c>
      <c r="C194" s="172" t="s">
        <v>440</v>
      </c>
      <c r="D194" s="262">
        <f>SUM(D195:D201)</f>
        <v>119395.21</v>
      </c>
      <c r="E194" s="262">
        <f>SUM(E195:E201)</f>
        <v>96858.040000000008</v>
      </c>
      <c r="F194" s="254">
        <f t="shared" si="2"/>
        <v>81.123890983566255</v>
      </c>
    </row>
    <row r="195" spans="1:6" s="198" customFormat="1" ht="12.75" customHeight="1" x14ac:dyDescent="0.2">
      <c r="A195" s="252" t="s">
        <v>442</v>
      </c>
      <c r="B195" s="170" t="s">
        <v>443</v>
      </c>
      <c r="C195" s="172" t="s">
        <v>442</v>
      </c>
      <c r="D195" s="196">
        <v>21656.78</v>
      </c>
      <c r="E195" s="196">
        <v>11879.78</v>
      </c>
      <c r="F195" s="254">
        <f t="shared" si="2"/>
        <v>54.854784506283949</v>
      </c>
    </row>
    <row r="196" spans="1:6" s="198" customFormat="1" ht="12.75" customHeight="1" x14ac:dyDescent="0.2">
      <c r="A196" s="252" t="s">
        <v>444</v>
      </c>
      <c r="B196" s="162" t="s">
        <v>445</v>
      </c>
      <c r="C196" s="172" t="s">
        <v>444</v>
      </c>
      <c r="D196" s="196">
        <v>431.13</v>
      </c>
      <c r="E196" s="196">
        <v>1186.3800000000001</v>
      </c>
      <c r="F196" s="254">
        <f t="shared" si="2"/>
        <v>275.17918029364694</v>
      </c>
    </row>
    <row r="197" spans="1:6" s="198" customFormat="1" ht="12.75" customHeight="1" x14ac:dyDescent="0.2">
      <c r="A197" s="252" t="s">
        <v>446</v>
      </c>
      <c r="B197" s="162" t="s">
        <v>447</v>
      </c>
      <c r="C197" s="172" t="s">
        <v>446</v>
      </c>
      <c r="D197" s="196">
        <v>3163.5</v>
      </c>
      <c r="E197" s="196">
        <v>4588.8599999999997</v>
      </c>
      <c r="F197" s="254">
        <f t="shared" si="2"/>
        <v>145.0564248458985</v>
      </c>
    </row>
    <row r="198" spans="1:6" s="198" customFormat="1" ht="12.75" customHeight="1" x14ac:dyDescent="0.2">
      <c r="A198" s="252" t="s">
        <v>448</v>
      </c>
      <c r="B198" s="162" t="s">
        <v>449</v>
      </c>
      <c r="C198" s="172" t="s">
        <v>448</v>
      </c>
      <c r="D198" s="196">
        <v>0</v>
      </c>
      <c r="E198" s="196">
        <v>0</v>
      </c>
      <c r="F198" s="254" t="str">
        <f t="shared" ref="F198:F261" si="3">IF(D198&lt;&gt;0,IF(E198/D198&gt;=100,"&gt;&gt;100",E198/D198*100),"-")</f>
        <v>-</v>
      </c>
    </row>
    <row r="199" spans="1:6" s="198" customFormat="1" ht="12.75" customHeight="1" x14ac:dyDescent="0.2">
      <c r="A199" s="252" t="s">
        <v>450</v>
      </c>
      <c r="B199" s="162" t="s">
        <v>451</v>
      </c>
      <c r="C199" s="172" t="s">
        <v>450</v>
      </c>
      <c r="D199" s="196">
        <v>0</v>
      </c>
      <c r="E199" s="196">
        <v>0</v>
      </c>
      <c r="F199" s="254" t="str">
        <f t="shared" si="3"/>
        <v>-</v>
      </c>
    </row>
    <row r="200" spans="1:6" s="198" customFormat="1" ht="12.75" customHeight="1" x14ac:dyDescent="0.2">
      <c r="A200" s="252" t="s">
        <v>452</v>
      </c>
      <c r="B200" s="162" t="s">
        <v>453</v>
      </c>
      <c r="C200" s="172" t="s">
        <v>452</v>
      </c>
      <c r="D200" s="196">
        <v>0</v>
      </c>
      <c r="E200" s="196">
        <v>0</v>
      </c>
      <c r="F200" s="254" t="str">
        <f t="shared" si="3"/>
        <v>-</v>
      </c>
    </row>
    <row r="201" spans="1:6" s="198" customFormat="1" ht="12.75" customHeight="1" x14ac:dyDescent="0.2">
      <c r="A201" s="252" t="s">
        <v>454</v>
      </c>
      <c r="B201" s="162" t="s">
        <v>455</v>
      </c>
      <c r="C201" s="172" t="s">
        <v>454</v>
      </c>
      <c r="D201" s="196">
        <v>94143.8</v>
      </c>
      <c r="E201" s="196">
        <v>79203.02</v>
      </c>
      <c r="F201" s="254">
        <f t="shared" si="3"/>
        <v>84.129831173162756</v>
      </c>
    </row>
    <row r="202" spans="1:6" s="198" customFormat="1" ht="12.75" customHeight="1" x14ac:dyDescent="0.2">
      <c r="A202" s="252" t="s">
        <v>456</v>
      </c>
      <c r="B202" s="170" t="s">
        <v>457</v>
      </c>
      <c r="C202" s="172" t="s">
        <v>456</v>
      </c>
      <c r="D202" s="262">
        <f>D203+D208+D216</f>
        <v>4539.42</v>
      </c>
      <c r="E202" s="262">
        <f>E203+E208+E216</f>
        <v>6319.08</v>
      </c>
      <c r="F202" s="254">
        <f t="shared" si="3"/>
        <v>139.20456798445616</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3729.88</v>
      </c>
      <c r="E208" s="262">
        <f>SUM(E209:E215)</f>
        <v>5405.52</v>
      </c>
      <c r="F208" s="254">
        <f t="shared" si="3"/>
        <v>144.92476969768464</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3729.88</v>
      </c>
      <c r="E211" s="196">
        <v>5405.52</v>
      </c>
      <c r="F211" s="254">
        <f t="shared" si="3"/>
        <v>144.92476969768464</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809.54000000000008</v>
      </c>
      <c r="E216" s="262">
        <f>SUM(E217:E220)</f>
        <v>913.56</v>
      </c>
      <c r="F216" s="254">
        <f t="shared" si="3"/>
        <v>112.84927242631618</v>
      </c>
    </row>
    <row r="217" spans="1:6" s="198" customFormat="1" ht="12.75" customHeight="1" x14ac:dyDescent="0.2">
      <c r="A217" s="252" t="s">
        <v>486</v>
      </c>
      <c r="B217" s="266" t="s">
        <v>487</v>
      </c>
      <c r="C217" s="172" t="s">
        <v>486</v>
      </c>
      <c r="D217" s="196">
        <v>802.2</v>
      </c>
      <c r="E217" s="196">
        <v>913.56</v>
      </c>
      <c r="F217" s="254">
        <f t="shared" si="3"/>
        <v>113.88182498130142</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7.34</v>
      </c>
      <c r="E219" s="196">
        <v>0</v>
      </c>
      <c r="F219" s="254">
        <f t="shared" si="3"/>
        <v>0</v>
      </c>
    </row>
    <row r="220" spans="1:6" s="198" customFormat="1" ht="12.75" customHeight="1" x14ac:dyDescent="0.2">
      <c r="A220" s="252" t="s">
        <v>492</v>
      </c>
      <c r="B220" s="253" t="s">
        <v>493</v>
      </c>
      <c r="C220" s="172" t="s">
        <v>492</v>
      </c>
      <c r="D220" s="196">
        <v>0</v>
      </c>
      <c r="E220" s="196">
        <v>0</v>
      </c>
      <c r="F220" s="254" t="str">
        <f t="shared" si="3"/>
        <v>-</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193878.89</v>
      </c>
      <c r="E230" s="262">
        <f>E231+E234+E237+E242+E246+E250+E254+E257</f>
        <v>198910.5</v>
      </c>
      <c r="F230" s="254">
        <f t="shared" si="3"/>
        <v>102.59523355018176</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193878.89</v>
      </c>
      <c r="E237" s="262">
        <f>SUM(E238:E241)</f>
        <v>198910.5</v>
      </c>
      <c r="F237" s="254">
        <f t="shared" si="3"/>
        <v>102.59523355018176</v>
      </c>
    </row>
    <row r="238" spans="1:6" s="198" customFormat="1" ht="12" customHeight="1" x14ac:dyDescent="0.2">
      <c r="A238" s="252" t="s">
        <v>528</v>
      </c>
      <c r="B238" s="253" t="s">
        <v>529</v>
      </c>
      <c r="C238" s="172" t="s">
        <v>528</v>
      </c>
      <c r="D238" s="196">
        <v>190238.67</v>
      </c>
      <c r="E238" s="196">
        <v>195214.66</v>
      </c>
      <c r="F238" s="254">
        <f t="shared" si="3"/>
        <v>102.61565642779146</v>
      </c>
    </row>
    <row r="239" spans="1:6" s="198" customFormat="1" ht="12" customHeight="1" x14ac:dyDescent="0.2">
      <c r="A239" s="252" t="s">
        <v>530</v>
      </c>
      <c r="B239" s="253" t="s">
        <v>531</v>
      </c>
      <c r="C239" s="172" t="s">
        <v>530</v>
      </c>
      <c r="D239" s="196">
        <v>3640.22</v>
      </c>
      <c r="E239" s="196">
        <v>3695.84</v>
      </c>
      <c r="F239" s="254">
        <f t="shared" si="3"/>
        <v>101.52792963062673</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9">
        <v>0</v>
      </c>
      <c r="E243" s="339">
        <v>0</v>
      </c>
      <c r="F243" s="265" t="str">
        <f t="shared" si="3"/>
        <v>-</v>
      </c>
    </row>
    <row r="244" spans="1:6" s="198" customFormat="1" ht="12" customHeight="1" x14ac:dyDescent="0.2">
      <c r="A244" s="106" t="s">
        <v>539</v>
      </c>
      <c r="B244" s="253" t="s">
        <v>186</v>
      </c>
      <c r="C244" s="263" t="s">
        <v>539</v>
      </c>
      <c r="D244" s="339">
        <v>0</v>
      </c>
      <c r="E244" s="339">
        <v>0</v>
      </c>
      <c r="F244" s="265" t="str">
        <f t="shared" si="3"/>
        <v>-</v>
      </c>
    </row>
    <row r="245" spans="1:6" s="198" customFormat="1" ht="12" customHeight="1" x14ac:dyDescent="0.2">
      <c r="A245" s="106" t="s">
        <v>540</v>
      </c>
      <c r="B245" s="253" t="s">
        <v>188</v>
      </c>
      <c r="C245" s="263" t="s">
        <v>540</v>
      </c>
      <c r="D245" s="339">
        <v>0</v>
      </c>
      <c r="E245" s="339">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12762.63</v>
      </c>
      <c r="E262" s="262">
        <f>E263+E269</f>
        <v>30850.77</v>
      </c>
      <c r="F262" s="254">
        <f t="shared" ref="F262:F325" si="4">IF(D262&lt;&gt;0,IF(E262/D262&gt;=100,"&gt;&gt;100",E262/D262*100),"-")</f>
        <v>241.72737123931353</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12762.63</v>
      </c>
      <c r="E269" s="262">
        <f>SUM(E270:E272)</f>
        <v>30850.77</v>
      </c>
      <c r="F269" s="254">
        <f t="shared" si="4"/>
        <v>241.72737123931353</v>
      </c>
    </row>
    <row r="270" spans="1:6" s="198" customFormat="1" ht="12.75" customHeight="1" x14ac:dyDescent="0.2">
      <c r="A270" s="252" t="s">
        <v>583</v>
      </c>
      <c r="B270" s="253" t="s">
        <v>584</v>
      </c>
      <c r="C270" s="172" t="s">
        <v>583</v>
      </c>
      <c r="D270" s="196">
        <v>10312.629999999999</v>
      </c>
      <c r="E270" s="196">
        <v>28150.77</v>
      </c>
      <c r="F270" s="254">
        <f t="shared" si="4"/>
        <v>272.97372251307382</v>
      </c>
    </row>
    <row r="271" spans="1:6" s="198" customFormat="1" ht="12.75" customHeight="1" x14ac:dyDescent="0.2">
      <c r="A271" s="252" t="s">
        <v>585</v>
      </c>
      <c r="B271" s="253" t="s">
        <v>586</v>
      </c>
      <c r="C271" s="172" t="s">
        <v>585</v>
      </c>
      <c r="D271" s="196">
        <v>2450</v>
      </c>
      <c r="E271" s="196">
        <v>2700</v>
      </c>
      <c r="F271" s="254">
        <f t="shared" si="4"/>
        <v>110.20408163265304</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39881.620000000003</v>
      </c>
      <c r="E273" s="262">
        <f>E274+E278+E283+E289</f>
        <v>51057.270000000004</v>
      </c>
      <c r="F273" s="254">
        <f t="shared" si="4"/>
        <v>128.02205627554747</v>
      </c>
    </row>
    <row r="274" spans="1:6" s="198" customFormat="1" ht="12.75" customHeight="1" x14ac:dyDescent="0.2">
      <c r="A274" s="252" t="s">
        <v>591</v>
      </c>
      <c r="B274" s="162" t="s">
        <v>592</v>
      </c>
      <c r="C274" s="172" t="s">
        <v>591</v>
      </c>
      <c r="D274" s="262">
        <f>SUM(D275:D277)</f>
        <v>33744.22</v>
      </c>
      <c r="E274" s="262">
        <f>SUM(E275:E277)</f>
        <v>42595.47</v>
      </c>
      <c r="F274" s="254">
        <f t="shared" si="4"/>
        <v>126.23041812790457</v>
      </c>
    </row>
    <row r="275" spans="1:6" s="198" customFormat="1" ht="12.75" customHeight="1" x14ac:dyDescent="0.2">
      <c r="A275" s="252" t="s">
        <v>593</v>
      </c>
      <c r="B275" s="162" t="s">
        <v>594</v>
      </c>
      <c r="C275" s="172" t="s">
        <v>593</v>
      </c>
      <c r="D275" s="196">
        <v>33744.22</v>
      </c>
      <c r="E275" s="196">
        <v>42595.47</v>
      </c>
      <c r="F275" s="254">
        <f t="shared" si="4"/>
        <v>126.23041812790457</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6137.4</v>
      </c>
      <c r="E289" s="262">
        <f>SUM(E290:E294)</f>
        <v>8461.7999999999993</v>
      </c>
      <c r="F289" s="254">
        <f t="shared" si="4"/>
        <v>137.87271483038418</v>
      </c>
    </row>
    <row r="290" spans="1:6" s="198" customFormat="1" ht="24" customHeight="1" x14ac:dyDescent="0.2">
      <c r="A290" s="252" t="s">
        <v>622</v>
      </c>
      <c r="B290" s="162" t="s">
        <v>623</v>
      </c>
      <c r="C290" s="172" t="s">
        <v>622</v>
      </c>
      <c r="D290" s="196">
        <v>6137.4</v>
      </c>
      <c r="E290" s="196">
        <v>8461.7999999999993</v>
      </c>
      <c r="F290" s="254">
        <f t="shared" si="4"/>
        <v>137.87271483038418</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577737.89999999991</v>
      </c>
      <c r="E299" s="262">
        <f>E152-E297+E298</f>
        <v>651961.17999999993</v>
      </c>
      <c r="F299" s="254">
        <f t="shared" si="4"/>
        <v>112.8472236285693</v>
      </c>
    </row>
    <row r="300" spans="1:6" s="198" customFormat="1" ht="12.75" customHeight="1" x14ac:dyDescent="0.2">
      <c r="A300" s="252"/>
      <c r="B300" s="162" t="s">
        <v>642</v>
      </c>
      <c r="C300" s="172" t="s">
        <v>643</v>
      </c>
      <c r="D300" s="262">
        <f>IF(D6&gt;=D299,D6-D299,0)</f>
        <v>0</v>
      </c>
      <c r="E300" s="262">
        <f>IF(E6&gt;=E299,E6-E299,0)</f>
        <v>121456.31000000006</v>
      </c>
      <c r="F300" s="254" t="str">
        <f t="shared" si="4"/>
        <v>-</v>
      </c>
    </row>
    <row r="301" spans="1:6" s="198" customFormat="1" ht="12.75" customHeight="1" x14ac:dyDescent="0.2">
      <c r="A301" s="252"/>
      <c r="B301" s="162" t="s">
        <v>644</v>
      </c>
      <c r="C301" s="172" t="s">
        <v>645</v>
      </c>
      <c r="D301" s="262">
        <f>IF(D299&gt;=D6,D299-D6,0)</f>
        <v>15842.699999999953</v>
      </c>
      <c r="E301" s="262">
        <f>IF(E299&gt;=E6,E299-E6,0)</f>
        <v>0</v>
      </c>
      <c r="F301" s="254">
        <f t="shared" si="4"/>
        <v>0</v>
      </c>
    </row>
    <row r="302" spans="1:6" s="198" customFormat="1" ht="12.75" customHeight="1" x14ac:dyDescent="0.2">
      <c r="A302" s="252" t="s">
        <v>646</v>
      </c>
      <c r="B302" s="162" t="s">
        <v>647</v>
      </c>
      <c r="C302" s="172" t="s">
        <v>646</v>
      </c>
      <c r="D302" s="196">
        <v>327247.75</v>
      </c>
      <c r="E302" s="196">
        <v>542843.44999999995</v>
      </c>
      <c r="F302" s="254">
        <f t="shared" si="4"/>
        <v>165.88149192775197</v>
      </c>
    </row>
    <row r="303" spans="1:6" s="198" customFormat="1" ht="12.75" customHeight="1" x14ac:dyDescent="0.2">
      <c r="A303" s="252" t="s">
        <v>648</v>
      </c>
      <c r="B303" s="162" t="s">
        <v>649</v>
      </c>
      <c r="C303" s="172" t="s">
        <v>648</v>
      </c>
      <c r="D303" s="196">
        <v>0</v>
      </c>
      <c r="E303" s="196">
        <v>0</v>
      </c>
      <c r="F303" s="254" t="str">
        <f t="shared" si="4"/>
        <v>-</v>
      </c>
    </row>
    <row r="304" spans="1:6" s="198" customFormat="1" ht="12.75" customHeight="1" x14ac:dyDescent="0.2">
      <c r="A304" s="252" t="s">
        <v>650</v>
      </c>
      <c r="B304" s="162" t="s">
        <v>651</v>
      </c>
      <c r="C304" s="172" t="s">
        <v>650</v>
      </c>
      <c r="D304" s="196">
        <v>0</v>
      </c>
      <c r="E304" s="196">
        <v>9446.98</v>
      </c>
      <c r="F304" s="254" t="str">
        <f t="shared" si="4"/>
        <v>-</v>
      </c>
    </row>
    <row r="305" spans="1:6" s="198" customFormat="1" ht="12" customHeight="1" x14ac:dyDescent="0.2">
      <c r="A305" s="252" t="s">
        <v>652</v>
      </c>
      <c r="B305" s="162" t="s">
        <v>653</v>
      </c>
      <c r="C305" s="172" t="s">
        <v>652</v>
      </c>
      <c r="D305" s="196">
        <v>0</v>
      </c>
      <c r="E305" s="196">
        <v>0</v>
      </c>
      <c r="F305" s="254" t="str">
        <f t="shared" si="4"/>
        <v>-</v>
      </c>
    </row>
    <row r="306" spans="1:6" s="198" customFormat="1" ht="12.75" customHeight="1" x14ac:dyDescent="0.2">
      <c r="A306" s="268" t="s">
        <v>654</v>
      </c>
      <c r="B306" s="169" t="s">
        <v>655</v>
      </c>
      <c r="C306" s="173" t="s">
        <v>654</v>
      </c>
      <c r="D306" s="340">
        <v>0</v>
      </c>
      <c r="E306" s="340">
        <v>23.44</v>
      </c>
      <c r="F306" s="269" t="str">
        <f t="shared" si="4"/>
        <v>-</v>
      </c>
    </row>
    <row r="307" spans="1:6" s="104" customFormat="1" ht="20.100000000000001" customHeight="1" x14ac:dyDescent="0.2">
      <c r="A307" s="22" t="s">
        <v>656</v>
      </c>
      <c r="B307" s="21"/>
      <c r="C307" s="197"/>
      <c r="D307" s="270"/>
      <c r="E307" s="270"/>
      <c r="F307" s="261"/>
    </row>
    <row r="308" spans="1:6" s="198" customFormat="1" ht="12.75" customHeight="1" x14ac:dyDescent="0.2">
      <c r="A308" s="252" t="s">
        <v>657</v>
      </c>
      <c r="B308" s="162" t="s">
        <v>658</v>
      </c>
      <c r="C308" s="172" t="s">
        <v>657</v>
      </c>
      <c r="D308" s="262">
        <f>D309+D321+D354+D358</f>
        <v>0</v>
      </c>
      <c r="E308" s="262">
        <f>E309+E321+E354+E358</f>
        <v>72100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72100</v>
      </c>
      <c r="F309" s="254" t="str">
        <f t="shared" si="5"/>
        <v>-</v>
      </c>
    </row>
    <row r="310" spans="1:6" s="198" customFormat="1" ht="24" customHeight="1" x14ac:dyDescent="0.2">
      <c r="A310" s="252" t="s">
        <v>661</v>
      </c>
      <c r="B310" s="162" t="s">
        <v>662</v>
      </c>
      <c r="C310" s="172" t="s">
        <v>661</v>
      </c>
      <c r="D310" s="262">
        <f>SUM(D311:D313)</f>
        <v>0</v>
      </c>
      <c r="E310" s="262">
        <f>SUM(E311:E313)</f>
        <v>72100</v>
      </c>
      <c r="F310" s="254" t="str">
        <f t="shared" si="5"/>
        <v>-</v>
      </c>
    </row>
    <row r="311" spans="1:6" s="198" customFormat="1" ht="12.75" customHeight="1" x14ac:dyDescent="0.2">
      <c r="A311" s="252" t="s">
        <v>663</v>
      </c>
      <c r="B311" s="162" t="s">
        <v>664</v>
      </c>
      <c r="C311" s="172" t="s">
        <v>663</v>
      </c>
      <c r="D311" s="196">
        <v>0</v>
      </c>
      <c r="E311" s="196">
        <v>72100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9">
        <v>0</v>
      </c>
      <c r="E332" s="339">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47673.04</v>
      </c>
      <c r="E360" s="262">
        <f>E361+E373+E406+E410+E412</f>
        <v>43637.57</v>
      </c>
      <c r="F360" s="254">
        <f t="shared" si="6"/>
        <v>91.535110829936585</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35432.800000000003</v>
      </c>
      <c r="E373" s="262">
        <f>E374+E379+E388+E393+E398+E401</f>
        <v>39225.07</v>
      </c>
      <c r="F373" s="254">
        <f t="shared" si="7"/>
        <v>110.70271048294235</v>
      </c>
    </row>
    <row r="374" spans="1:6" s="198" customFormat="1" ht="12.75" customHeight="1" x14ac:dyDescent="0.2">
      <c r="A374" s="252" t="s">
        <v>781</v>
      </c>
      <c r="B374" s="162" t="s">
        <v>782</v>
      </c>
      <c r="C374" s="172" t="s">
        <v>781</v>
      </c>
      <c r="D374" s="262">
        <f>SUM(D375:D378)</f>
        <v>29728.799999999999</v>
      </c>
      <c r="E374" s="262">
        <f>SUM(E375:E378)</f>
        <v>14344.22</v>
      </c>
      <c r="F374" s="254">
        <f t="shared" si="7"/>
        <v>48.250248916875215</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7708.14</v>
      </c>
      <c r="E376" s="196">
        <v>969</v>
      </c>
      <c r="F376" s="254">
        <f t="shared" si="7"/>
        <v>12.571126108244012</v>
      </c>
    </row>
    <row r="377" spans="1:6" s="198" customFormat="1" ht="12.75" customHeight="1" x14ac:dyDescent="0.2">
      <c r="A377" s="252" t="s">
        <v>785</v>
      </c>
      <c r="B377" s="162" t="s">
        <v>692</v>
      </c>
      <c r="C377" s="172" t="s">
        <v>785</v>
      </c>
      <c r="D377" s="196">
        <v>2640</v>
      </c>
      <c r="E377" s="196">
        <v>0</v>
      </c>
      <c r="F377" s="254">
        <f t="shared" si="7"/>
        <v>0</v>
      </c>
    </row>
    <row r="378" spans="1:6" s="198" customFormat="1" ht="12.75" customHeight="1" x14ac:dyDescent="0.2">
      <c r="A378" s="252" t="s">
        <v>786</v>
      </c>
      <c r="B378" s="162" t="s">
        <v>694</v>
      </c>
      <c r="C378" s="172" t="s">
        <v>786</v>
      </c>
      <c r="D378" s="196">
        <v>19380.66</v>
      </c>
      <c r="E378" s="196">
        <v>13375.22</v>
      </c>
      <c r="F378" s="254">
        <f t="shared" si="7"/>
        <v>69.013232779482223</v>
      </c>
    </row>
    <row r="379" spans="1:6" s="198" customFormat="1" ht="12.75" customHeight="1" x14ac:dyDescent="0.2">
      <c r="A379" s="252" t="s">
        <v>787</v>
      </c>
      <c r="B379" s="162" t="s">
        <v>788</v>
      </c>
      <c r="C379" s="172" t="s">
        <v>787</v>
      </c>
      <c r="D379" s="262">
        <f>SUM(D380:D387)</f>
        <v>854</v>
      </c>
      <c r="E379" s="262">
        <f>SUM(E380:E387)</f>
        <v>155.85</v>
      </c>
      <c r="F379" s="254">
        <f t="shared" si="7"/>
        <v>18.249414519906324</v>
      </c>
    </row>
    <row r="380" spans="1:6" s="198" customFormat="1" ht="12.75" customHeight="1" x14ac:dyDescent="0.2">
      <c r="A380" s="252" t="s">
        <v>789</v>
      </c>
      <c r="B380" s="162" t="s">
        <v>698</v>
      </c>
      <c r="C380" s="172" t="s">
        <v>789</v>
      </c>
      <c r="D380" s="196">
        <v>854</v>
      </c>
      <c r="E380" s="196">
        <v>0</v>
      </c>
      <c r="F380" s="254">
        <f t="shared" si="7"/>
        <v>0</v>
      </c>
    </row>
    <row r="381" spans="1:6" s="198" customFormat="1" ht="12.75" customHeight="1" x14ac:dyDescent="0.2">
      <c r="A381" s="252" t="s">
        <v>790</v>
      </c>
      <c r="B381" s="162" t="s">
        <v>791</v>
      </c>
      <c r="C381" s="172" t="s">
        <v>790</v>
      </c>
      <c r="D381" s="196">
        <v>0</v>
      </c>
      <c r="E381" s="196">
        <v>0</v>
      </c>
      <c r="F381" s="254" t="str">
        <f t="shared" si="7"/>
        <v>-</v>
      </c>
    </row>
    <row r="382" spans="1:6" s="198" customFormat="1" ht="12.75" customHeight="1" x14ac:dyDescent="0.2">
      <c r="A382" s="252" t="s">
        <v>792</v>
      </c>
      <c r="B382" s="162" t="s">
        <v>702</v>
      </c>
      <c r="C382" s="172" t="s">
        <v>792</v>
      </c>
      <c r="D382" s="196">
        <v>0</v>
      </c>
      <c r="E382" s="196">
        <v>0</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9">
        <v>0</v>
      </c>
      <c r="E384" s="339">
        <v>0</v>
      </c>
      <c r="F384" s="265" t="str">
        <f t="shared" si="7"/>
        <v>-</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0</v>
      </c>
      <c r="E386" s="196">
        <v>155.85</v>
      </c>
      <c r="F386" s="254" t="str">
        <f t="shared" si="7"/>
        <v>-</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18400</v>
      </c>
      <c r="F388" s="254" t="str">
        <f t="shared" si="7"/>
        <v>-</v>
      </c>
    </row>
    <row r="389" spans="1:6" s="198" customFormat="1" ht="12.75" customHeight="1" x14ac:dyDescent="0.2">
      <c r="A389" s="252" t="s">
        <v>800</v>
      </c>
      <c r="B389" s="162" t="s">
        <v>716</v>
      </c>
      <c r="C389" s="172" t="s">
        <v>800</v>
      </c>
      <c r="D389" s="196">
        <v>0</v>
      </c>
      <c r="E389" s="196">
        <v>18400</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0</v>
      </c>
      <c r="E393" s="262">
        <f>SUM(E394:E397)</f>
        <v>0</v>
      </c>
      <c r="F393" s="254" t="str">
        <f t="shared" si="7"/>
        <v>-</v>
      </c>
    </row>
    <row r="394" spans="1:6" s="198" customFormat="1" ht="12.75" customHeight="1" x14ac:dyDescent="0.2">
      <c r="A394" s="252" t="s">
        <v>806</v>
      </c>
      <c r="B394" s="162" t="s">
        <v>807</v>
      </c>
      <c r="C394" s="172" t="s">
        <v>806</v>
      </c>
      <c r="D394" s="196">
        <v>0</v>
      </c>
      <c r="E394" s="196">
        <v>0</v>
      </c>
      <c r="F394" s="254" t="str">
        <f t="shared" si="7"/>
        <v>-</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4850</v>
      </c>
      <c r="E401" s="262">
        <f>SUM(E402:E405)</f>
        <v>6325</v>
      </c>
      <c r="F401" s="254">
        <f t="shared" si="7"/>
        <v>130.41237113402062</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4850</v>
      </c>
      <c r="E404" s="196">
        <v>6325</v>
      </c>
      <c r="F404" s="254">
        <f t="shared" ref="F404:F435" si="8">IF(D404&lt;&gt;0,IF(E404/D404&gt;=100,"&gt;&gt;100",E404/D404*100),"-")</f>
        <v>130.41237113402062</v>
      </c>
    </row>
    <row r="405" spans="1:6" s="198" customFormat="1" ht="12.75" customHeight="1" x14ac:dyDescent="0.2">
      <c r="A405" s="252" t="s">
        <v>821</v>
      </c>
      <c r="B405" s="162" t="s">
        <v>748</v>
      </c>
      <c r="C405" s="172" t="s">
        <v>821</v>
      </c>
      <c r="D405" s="196">
        <v>0</v>
      </c>
      <c r="E405" s="196">
        <v>0</v>
      </c>
      <c r="F405" s="254" t="str">
        <f t="shared" si="8"/>
        <v>-</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12240.24</v>
      </c>
      <c r="E412" s="262">
        <f>SUM(E413:E416)</f>
        <v>4412.5</v>
      </c>
      <c r="F412" s="254">
        <f t="shared" si="8"/>
        <v>36.049129755625707</v>
      </c>
    </row>
    <row r="413" spans="1:6" s="198" customFormat="1" ht="12.75" customHeight="1" x14ac:dyDescent="0.2">
      <c r="A413" s="252" t="s">
        <v>834</v>
      </c>
      <c r="B413" s="162" t="s">
        <v>835</v>
      </c>
      <c r="C413" s="172" t="s">
        <v>834</v>
      </c>
      <c r="D413" s="196">
        <v>10246.49</v>
      </c>
      <c r="E413" s="196">
        <v>0</v>
      </c>
      <c r="F413" s="254">
        <f t="shared" si="8"/>
        <v>0</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1993.75</v>
      </c>
      <c r="E416" s="196">
        <v>4412.5</v>
      </c>
      <c r="F416" s="254">
        <f t="shared" si="8"/>
        <v>221.31661442006268</v>
      </c>
    </row>
    <row r="417" spans="1:6" s="198" customFormat="1" ht="12.75" customHeight="1" x14ac:dyDescent="0.2">
      <c r="A417" s="252"/>
      <c r="B417" s="162" t="s">
        <v>842</v>
      </c>
      <c r="C417" s="172" t="s">
        <v>843</v>
      </c>
      <c r="D417" s="262">
        <f>IF(D308&gt;=D360,D308-D360,0)</f>
        <v>0</v>
      </c>
      <c r="E417" s="262">
        <f>IF(E308&gt;=E360,E308-E360,0)</f>
        <v>28462.43</v>
      </c>
      <c r="F417" s="254" t="str">
        <f t="shared" si="8"/>
        <v>-</v>
      </c>
    </row>
    <row r="418" spans="1:6" s="198" customFormat="1" ht="12.75" customHeight="1" x14ac:dyDescent="0.2">
      <c r="A418" s="252"/>
      <c r="B418" s="162" t="s">
        <v>844</v>
      </c>
      <c r="C418" s="172" t="s">
        <v>845</v>
      </c>
      <c r="D418" s="262">
        <f>IF(D360&gt;=D308,D360-D308,0)</f>
        <v>47673.04</v>
      </c>
      <c r="E418" s="262">
        <f>IF(E360&gt;=E308,E360-E308,0)</f>
        <v>0</v>
      </c>
      <c r="F418" s="254">
        <f t="shared" si="8"/>
        <v>0</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228702.8</v>
      </c>
      <c r="E420" s="196">
        <v>447623.15</v>
      </c>
      <c r="F420" s="254">
        <f t="shared" si="8"/>
        <v>195.72263653964885</v>
      </c>
    </row>
    <row r="421" spans="1:6" s="198" customFormat="1" ht="12.75" customHeight="1" x14ac:dyDescent="0.2">
      <c r="A421" s="252" t="s">
        <v>850</v>
      </c>
      <c r="B421" s="162" t="s">
        <v>851</v>
      </c>
      <c r="C421" s="172" t="s">
        <v>850</v>
      </c>
      <c r="D421" s="196">
        <v>0</v>
      </c>
      <c r="E421" s="196">
        <v>6287.76</v>
      </c>
      <c r="F421" s="254" t="str">
        <f t="shared" si="8"/>
        <v>-</v>
      </c>
    </row>
    <row r="422" spans="1:6" s="198" customFormat="1" ht="12.75" customHeight="1" x14ac:dyDescent="0.2">
      <c r="A422" s="252"/>
      <c r="B422" s="162" t="s">
        <v>852</v>
      </c>
      <c r="C422" s="172" t="s">
        <v>853</v>
      </c>
      <c r="D422" s="262">
        <f>D6+D308</f>
        <v>561895.19999999995</v>
      </c>
      <c r="E422" s="262">
        <f>E6+E308</f>
        <v>845517.49</v>
      </c>
      <c r="F422" s="254">
        <f t="shared" si="8"/>
        <v>150.47601225281869</v>
      </c>
    </row>
    <row r="423" spans="1:6" s="198" customFormat="1" ht="12.75" customHeight="1" x14ac:dyDescent="0.2">
      <c r="A423" s="252"/>
      <c r="B423" s="162" t="s">
        <v>854</v>
      </c>
      <c r="C423" s="172" t="s">
        <v>855</v>
      </c>
      <c r="D423" s="262">
        <f>D299+D360</f>
        <v>625410.93999999994</v>
      </c>
      <c r="E423" s="262">
        <f>E299+E360</f>
        <v>695598.74999999988</v>
      </c>
      <c r="F423" s="254">
        <f t="shared" si="8"/>
        <v>111.22267064915749</v>
      </c>
    </row>
    <row r="424" spans="1:6" s="198" customFormat="1" ht="12.75" customHeight="1" x14ac:dyDescent="0.2">
      <c r="A424" s="252"/>
      <c r="B424" s="162" t="s">
        <v>856</v>
      </c>
      <c r="C424" s="172" t="s">
        <v>857</v>
      </c>
      <c r="D424" s="262">
        <f>IF(D422&gt;=D423,D422-D423,0)</f>
        <v>0</v>
      </c>
      <c r="E424" s="262">
        <f>IF(E422&gt;=E423,E422-E423,0)</f>
        <v>149918.74000000011</v>
      </c>
      <c r="F424" s="254" t="str">
        <f t="shared" si="8"/>
        <v>-</v>
      </c>
    </row>
    <row r="425" spans="1:6" s="198" customFormat="1" ht="12.75" customHeight="1" x14ac:dyDescent="0.2">
      <c r="A425" s="252"/>
      <c r="B425" s="162" t="s">
        <v>858</v>
      </c>
      <c r="C425" s="172" t="s">
        <v>859</v>
      </c>
      <c r="D425" s="262">
        <f>IF(D423&gt;=D422,D423-D422,0)</f>
        <v>63515.739999999991</v>
      </c>
      <c r="E425" s="262">
        <f>IF(E423&gt;=E422,E423-E422,0)</f>
        <v>0</v>
      </c>
      <c r="F425" s="254">
        <f t="shared" si="8"/>
        <v>0</v>
      </c>
    </row>
    <row r="426" spans="1:6" s="198" customFormat="1" ht="12.75" customHeight="1" x14ac:dyDescent="0.2">
      <c r="A426" s="271" t="s">
        <v>860</v>
      </c>
      <c r="B426" s="170" t="s">
        <v>861</v>
      </c>
      <c r="C426" s="174" t="s">
        <v>862</v>
      </c>
      <c r="D426" s="262">
        <f>IF(D302-D303+D419-D420&gt;=0,D302-D303+D419-D420,0)</f>
        <v>98544.950000000012</v>
      </c>
      <c r="E426" s="262">
        <f>IF(E302-E303+E419-E420&gt;=0,E302-E303+E419-E420,0)</f>
        <v>95220.29999999993</v>
      </c>
      <c r="F426" s="254">
        <f t="shared" si="8"/>
        <v>96.626260401978911</v>
      </c>
    </row>
    <row r="427" spans="1:6" s="198" customFormat="1" ht="12.75" customHeight="1" x14ac:dyDescent="0.2">
      <c r="A427" s="271" t="s">
        <v>860</v>
      </c>
      <c r="B427" s="162" t="s">
        <v>863</v>
      </c>
      <c r="C427" s="174" t="s">
        <v>864</v>
      </c>
      <c r="D427" s="262">
        <f>IF(D303-D302+D420-D419&gt;=0,D303-D302+D420-D419,0)</f>
        <v>0</v>
      </c>
      <c r="E427" s="262">
        <f>IF(E303-E302+E420-E419&gt;=0,E303-E302+E420-E419,0)</f>
        <v>0</v>
      </c>
      <c r="F427" s="254" t="str">
        <f t="shared" si="8"/>
        <v>-</v>
      </c>
    </row>
    <row r="428" spans="1:6" s="198" customFormat="1" ht="24" customHeight="1" x14ac:dyDescent="0.2">
      <c r="A428" s="268" t="s">
        <v>865</v>
      </c>
      <c r="B428" s="169" t="s">
        <v>866</v>
      </c>
      <c r="C428" s="173" t="s">
        <v>867</v>
      </c>
      <c r="D428" s="272">
        <f>D304+D421</f>
        <v>0</v>
      </c>
      <c r="E428" s="272">
        <f>E304+E421</f>
        <v>15734.74</v>
      </c>
      <c r="F428" s="269" t="str">
        <f t="shared" si="8"/>
        <v>-</v>
      </c>
    </row>
    <row r="429" spans="1:6" s="104" customFormat="1" ht="20.100000000000001" customHeight="1" x14ac:dyDescent="0.2">
      <c r="A429" s="22" t="s">
        <v>868</v>
      </c>
      <c r="B429" s="21"/>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9">
        <v>0</v>
      </c>
      <c r="E464" s="339">
        <v>0</v>
      </c>
      <c r="F464" s="265" t="str">
        <f t="shared" si="9"/>
        <v>-</v>
      </c>
    </row>
    <row r="465" spans="1:6" s="198" customFormat="1" ht="12.75" customHeight="1" x14ac:dyDescent="0.2">
      <c r="A465" s="106" t="s">
        <v>939</v>
      </c>
      <c r="B465" s="266" t="s">
        <v>940</v>
      </c>
      <c r="C465" s="263" t="s">
        <v>939</v>
      </c>
      <c r="D465" s="339">
        <v>0</v>
      </c>
      <c r="E465" s="339">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9">
        <v>0</v>
      </c>
      <c r="E521" s="339">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26323.9</v>
      </c>
      <c r="E535" s="262">
        <f>E536+E571+E584+E597+E629</f>
        <v>12481.05</v>
      </c>
      <c r="F535" s="254">
        <f t="shared" si="10"/>
        <v>47.413377197147831</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9">
        <v>0</v>
      </c>
      <c r="E568" s="339">
        <v>0</v>
      </c>
      <c r="F568" s="265" t="str">
        <f t="shared" si="11"/>
        <v>-</v>
      </c>
    </row>
    <row r="569" spans="1:6" s="198" customFormat="1" ht="12" customHeight="1" x14ac:dyDescent="0.2">
      <c r="A569" s="106" t="s">
        <v>1147</v>
      </c>
      <c r="B569" s="266" t="s">
        <v>1148</v>
      </c>
      <c r="C569" s="263" t="s">
        <v>1147</v>
      </c>
      <c r="D569" s="339">
        <v>0</v>
      </c>
      <c r="E569" s="339">
        <v>0</v>
      </c>
      <c r="F569" s="265" t="str">
        <f t="shared" si="11"/>
        <v>-</v>
      </c>
    </row>
    <row r="570" spans="1:6" s="198" customFormat="1" ht="12.75" customHeight="1" x14ac:dyDescent="0.2">
      <c r="A570" s="106" t="s">
        <v>1149</v>
      </c>
      <c r="B570" s="253" t="s">
        <v>1150</v>
      </c>
      <c r="C570" s="263" t="s">
        <v>1149</v>
      </c>
      <c r="D570" s="339">
        <v>0</v>
      </c>
      <c r="E570" s="339">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26323.9</v>
      </c>
      <c r="E597" s="262">
        <f>E598+E603+E607+E609+E616+E621</f>
        <v>12481.05</v>
      </c>
      <c r="F597" s="254">
        <f t="shared" si="11"/>
        <v>47.413377197147831</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26323.9</v>
      </c>
      <c r="E609" s="262">
        <f>SUM(E610:E615)</f>
        <v>12481.05</v>
      </c>
      <c r="F609" s="254">
        <f t="shared" si="11"/>
        <v>47.413377197147831</v>
      </c>
    </row>
    <row r="610" spans="1:6" s="198" customFormat="1" ht="24" customHeight="1" x14ac:dyDescent="0.2">
      <c r="A610" s="252" t="s">
        <v>1219</v>
      </c>
      <c r="B610" s="162" t="s">
        <v>1220</v>
      </c>
      <c r="C610" s="172" t="s">
        <v>1219</v>
      </c>
      <c r="D610" s="196">
        <v>26323.9</v>
      </c>
      <c r="E610" s="196">
        <v>12481.05</v>
      </c>
      <c r="F610" s="254">
        <f t="shared" si="11"/>
        <v>47.413377197147831</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9">
        <v>0</v>
      </c>
      <c r="E628" s="339">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26323.9</v>
      </c>
      <c r="E640" s="262">
        <f>IF(E535-E430&gt;=0,E535-E430,0)</f>
        <v>12481.05</v>
      </c>
      <c r="F640" s="254">
        <f t="shared" si="12"/>
        <v>47.413377197147831</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65794.33</v>
      </c>
      <c r="E642" s="196">
        <v>118445.09</v>
      </c>
      <c r="F642" s="254">
        <f t="shared" si="12"/>
        <v>180.02324820391058</v>
      </c>
    </row>
    <row r="643" spans="1:6" s="198" customFormat="1" ht="12.75" customHeight="1" x14ac:dyDescent="0.2">
      <c r="A643" s="252"/>
      <c r="B643" s="162" t="s">
        <v>1285</v>
      </c>
      <c r="C643" s="172" t="s">
        <v>1286</v>
      </c>
      <c r="D643" s="262">
        <f>D422+D430</f>
        <v>561895.19999999995</v>
      </c>
      <c r="E643" s="262">
        <f>E422+E430</f>
        <v>845517.49</v>
      </c>
      <c r="F643" s="254">
        <f t="shared" si="12"/>
        <v>150.47601225281869</v>
      </c>
    </row>
    <row r="644" spans="1:6" s="198" customFormat="1" ht="12.75" customHeight="1" x14ac:dyDescent="0.2">
      <c r="A644" s="252"/>
      <c r="B644" s="162" t="s">
        <v>1287</v>
      </c>
      <c r="C644" s="172" t="s">
        <v>1288</v>
      </c>
      <c r="D644" s="262">
        <f>D423+D535</f>
        <v>651734.84</v>
      </c>
      <c r="E644" s="262">
        <f>E423+E535</f>
        <v>708079.79999999993</v>
      </c>
      <c r="F644" s="254">
        <f t="shared" si="12"/>
        <v>108.64538099574359</v>
      </c>
    </row>
    <row r="645" spans="1:6" s="198" customFormat="1" ht="12.75" customHeight="1" x14ac:dyDescent="0.2">
      <c r="A645" s="252"/>
      <c r="B645" s="162" t="s">
        <v>1289</v>
      </c>
      <c r="C645" s="172" t="s">
        <v>1290</v>
      </c>
      <c r="D645" s="262">
        <f>IF(D643&gt;=D644,D643-D644,0)</f>
        <v>0</v>
      </c>
      <c r="E645" s="262">
        <f>IF(E643&gt;=E644,E643-E644,0)</f>
        <v>137437.69000000006</v>
      </c>
      <c r="F645" s="254" t="str">
        <f t="shared" si="12"/>
        <v>-</v>
      </c>
    </row>
    <row r="646" spans="1:6" s="198" customFormat="1" ht="12.75" customHeight="1" x14ac:dyDescent="0.2">
      <c r="A646" s="252"/>
      <c r="B646" s="162" t="s">
        <v>1291</v>
      </c>
      <c r="C646" s="172" t="s">
        <v>1292</v>
      </c>
      <c r="D646" s="262">
        <f>IF(D644&gt;=D643,D644-D643,0)</f>
        <v>89839.640000000014</v>
      </c>
      <c r="E646" s="262">
        <f>IF(E644&gt;=E643,E644-E643,0)</f>
        <v>0</v>
      </c>
      <c r="F646" s="254">
        <f t="shared" si="12"/>
        <v>0</v>
      </c>
    </row>
    <row r="647" spans="1:6" s="198" customFormat="1" ht="24" customHeight="1" x14ac:dyDescent="0.2">
      <c r="A647" s="271" t="s">
        <v>1293</v>
      </c>
      <c r="B647" s="162" t="s">
        <v>1294</v>
      </c>
      <c r="C647" s="174" t="s">
        <v>1293</v>
      </c>
      <c r="D647" s="262">
        <f>IF(D426-D427+D641-D642&gt;=0,D426-D427+D641-D642,0)</f>
        <v>32750.62000000001</v>
      </c>
      <c r="E647" s="262">
        <f>IF(E426-E427+E641-E642&gt;=0,E426-E427+E641-E642,0)</f>
        <v>0</v>
      </c>
      <c r="F647" s="254">
        <f t="shared" si="12"/>
        <v>0</v>
      </c>
    </row>
    <row r="648" spans="1:6" s="198" customFormat="1" ht="24" customHeight="1" x14ac:dyDescent="0.2">
      <c r="A648" s="271" t="s">
        <v>1295</v>
      </c>
      <c r="B648" s="162" t="s">
        <v>1296</v>
      </c>
      <c r="C648" s="174" t="s">
        <v>1295</v>
      </c>
      <c r="D648" s="262">
        <f>IF(D427-D426+D642-D641&gt;=0,D427-D426+D642-D641,0)</f>
        <v>0</v>
      </c>
      <c r="E648" s="262">
        <f>IF(E427-E426+E642-E641&gt;=0,E427-E426+E642-E641,0)</f>
        <v>23224.790000000066</v>
      </c>
      <c r="F648" s="254" t="str">
        <f t="shared" si="12"/>
        <v>-</v>
      </c>
    </row>
    <row r="649" spans="1:6" s="198" customFormat="1" ht="24" customHeight="1" x14ac:dyDescent="0.2">
      <c r="A649" s="252"/>
      <c r="B649" s="162" t="s">
        <v>1297</v>
      </c>
      <c r="C649" s="172" t="s">
        <v>1298</v>
      </c>
      <c r="D649" s="262">
        <f>IF(D645+D647-D646-D648&gt;=0,D645+D647-D646-D648,0)</f>
        <v>0</v>
      </c>
      <c r="E649" s="262">
        <f>IF(E645+E647-E646-E648&gt;=0,E645+E647-E646-E648,0)</f>
        <v>114212.9</v>
      </c>
      <c r="F649" s="254" t="str">
        <f t="shared" si="12"/>
        <v>-</v>
      </c>
    </row>
    <row r="650" spans="1:6" s="198" customFormat="1" ht="24" customHeight="1" x14ac:dyDescent="0.2">
      <c r="A650" s="252"/>
      <c r="B650" s="162" t="s">
        <v>1299</v>
      </c>
      <c r="C650" s="172" t="s">
        <v>1300</v>
      </c>
      <c r="D650" s="262">
        <f>IF(D646+D648-D645-D647&gt;=0,D646+D648-D645-D647,0)</f>
        <v>57089.020000000004</v>
      </c>
      <c r="E650" s="262">
        <f>IF(E646+E648-E645-E647&gt;=0,E646+E648-E645-E647,0)</f>
        <v>0</v>
      </c>
      <c r="F650" s="254">
        <f t="shared" si="12"/>
        <v>0</v>
      </c>
    </row>
    <row r="651" spans="1:6" s="198" customFormat="1" ht="24" customHeight="1" x14ac:dyDescent="0.2">
      <c r="A651" s="268" t="s">
        <v>1301</v>
      </c>
      <c r="B651" s="169" t="s">
        <v>1302</v>
      </c>
      <c r="C651" s="173" t="s">
        <v>1301</v>
      </c>
      <c r="D651" s="340">
        <v>0</v>
      </c>
      <c r="E651" s="340">
        <v>0</v>
      </c>
      <c r="F651" s="269" t="str">
        <f t="shared" si="12"/>
        <v>-</v>
      </c>
    </row>
    <row r="652" spans="1:6" s="104" customFormat="1" ht="20.100000000000001" customHeight="1" x14ac:dyDescent="0.2">
      <c r="A652" s="22" t="s">
        <v>1303</v>
      </c>
      <c r="B652" s="21"/>
      <c r="C652" s="197"/>
      <c r="D652" s="270"/>
      <c r="E652" s="270"/>
      <c r="F652" s="261"/>
    </row>
    <row r="653" spans="1:6" s="198" customFormat="1" ht="12.75" customHeight="1" x14ac:dyDescent="0.2">
      <c r="A653" s="252" t="s">
        <v>1304</v>
      </c>
      <c r="B653" s="162" t="s">
        <v>1305</v>
      </c>
      <c r="C653" s="172" t="s">
        <v>1306</v>
      </c>
      <c r="D653" s="196">
        <v>187502.13</v>
      </c>
      <c r="E653" s="196">
        <v>84157.11</v>
      </c>
      <c r="F653" s="254">
        <f t="shared" ref="F653:F716" si="13">IF(D653&lt;&gt;0,IF(E653/D653&gt;=100,"&gt;&gt;100",E653/D653*100),"-")</f>
        <v>44.883282125915045</v>
      </c>
    </row>
    <row r="654" spans="1:6" s="198" customFormat="1" ht="12.75" customHeight="1" x14ac:dyDescent="0.2">
      <c r="A654" s="252" t="s">
        <v>1307</v>
      </c>
      <c r="B654" s="162" t="s">
        <v>1308</v>
      </c>
      <c r="C654" s="172" t="s">
        <v>1307</v>
      </c>
      <c r="D654" s="196">
        <v>602275.59</v>
      </c>
      <c r="E654" s="196">
        <v>870171.54</v>
      </c>
      <c r="F654" s="254">
        <f t="shared" si="13"/>
        <v>144.48062555548699</v>
      </c>
    </row>
    <row r="655" spans="1:6" s="198" customFormat="1" ht="12.75" customHeight="1" x14ac:dyDescent="0.2">
      <c r="A655" s="252" t="s">
        <v>1309</v>
      </c>
      <c r="B655" s="162" t="s">
        <v>1310</v>
      </c>
      <c r="C655" s="172" t="s">
        <v>1309</v>
      </c>
      <c r="D655" s="196">
        <v>738368.27</v>
      </c>
      <c r="E655" s="196">
        <v>790570.36</v>
      </c>
      <c r="F655" s="254">
        <f t="shared" si="13"/>
        <v>107.06992595984657</v>
      </c>
    </row>
    <row r="656" spans="1:6" s="198" customFormat="1" ht="24" customHeight="1" x14ac:dyDescent="0.2">
      <c r="A656" s="252" t="s">
        <v>1304</v>
      </c>
      <c r="B656" s="162" t="s">
        <v>1311</v>
      </c>
      <c r="C656" s="172" t="s">
        <v>1312</v>
      </c>
      <c r="D656" s="262">
        <f>+D653+D654-D655</f>
        <v>51409.449999999953</v>
      </c>
      <c r="E656" s="262">
        <f>+E653+E654-E655</f>
        <v>163758.29000000004</v>
      </c>
      <c r="F656" s="254">
        <f t="shared" si="13"/>
        <v>318.53733117160402</v>
      </c>
    </row>
    <row r="657" spans="1:6" s="198" customFormat="1" ht="24" customHeight="1" x14ac:dyDescent="0.2">
      <c r="A657" s="252"/>
      <c r="B657" s="162" t="s">
        <v>1313</v>
      </c>
      <c r="C657" s="172" t="s">
        <v>1314</v>
      </c>
      <c r="D657" s="341">
        <v>5</v>
      </c>
      <c r="E657" s="341">
        <v>6</v>
      </c>
      <c r="F657" s="254">
        <f t="shared" si="13"/>
        <v>120</v>
      </c>
    </row>
    <row r="658" spans="1:6" s="198" customFormat="1" ht="24" customHeight="1" x14ac:dyDescent="0.2">
      <c r="A658" s="252"/>
      <c r="B658" s="162" t="s">
        <v>1315</v>
      </c>
      <c r="C658" s="172" t="s">
        <v>1316</v>
      </c>
      <c r="D658" s="341">
        <v>0</v>
      </c>
      <c r="E658" s="341">
        <v>0</v>
      </c>
      <c r="F658" s="254" t="str">
        <f t="shared" si="13"/>
        <v>-</v>
      </c>
    </row>
    <row r="659" spans="1:6" s="198" customFormat="1" ht="12.75" customHeight="1" x14ac:dyDescent="0.2">
      <c r="A659" s="252"/>
      <c r="B659" s="162" t="s">
        <v>1317</v>
      </c>
      <c r="C659" s="172" t="s">
        <v>1318</v>
      </c>
      <c r="D659" s="341">
        <v>5</v>
      </c>
      <c r="E659" s="341">
        <v>5</v>
      </c>
      <c r="F659" s="254">
        <f t="shared" si="13"/>
        <v>100</v>
      </c>
    </row>
    <row r="660" spans="1:6" s="198" customFormat="1" ht="12.75" customHeight="1" x14ac:dyDescent="0.2">
      <c r="A660" s="252"/>
      <c r="B660" s="162" t="s">
        <v>1319</v>
      </c>
      <c r="C660" s="172" t="s">
        <v>1320</v>
      </c>
      <c r="D660" s="341">
        <v>0</v>
      </c>
      <c r="E660" s="341">
        <v>0</v>
      </c>
      <c r="F660" s="254" t="str">
        <f t="shared" si="13"/>
        <v>-</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9">
        <v>0</v>
      </c>
      <c r="E662" s="339">
        <v>0</v>
      </c>
      <c r="F662" s="265" t="str">
        <f t="shared" si="13"/>
        <v>-</v>
      </c>
    </row>
    <row r="663" spans="1:6" s="198" customFormat="1" ht="12.75" customHeight="1" x14ac:dyDescent="0.2">
      <c r="A663" s="106" t="s">
        <v>1326</v>
      </c>
      <c r="B663" s="253" t="s">
        <v>1327</v>
      </c>
      <c r="C663" s="263" t="s">
        <v>1326</v>
      </c>
      <c r="D663" s="339">
        <v>0</v>
      </c>
      <c r="E663" s="339">
        <v>0</v>
      </c>
      <c r="F663" s="265" t="str">
        <f t="shared" si="13"/>
        <v>-</v>
      </c>
    </row>
    <row r="664" spans="1:6" s="198" customFormat="1" ht="12.75" customHeight="1" x14ac:dyDescent="0.2">
      <c r="A664" s="106" t="s">
        <v>1328</v>
      </c>
      <c r="B664" s="253" t="s">
        <v>1329</v>
      </c>
      <c r="C664" s="263" t="s">
        <v>1328</v>
      </c>
      <c r="D664" s="339">
        <v>0</v>
      </c>
      <c r="E664" s="339">
        <v>10866.06</v>
      </c>
      <c r="F664" s="265" t="str">
        <f t="shared" si="13"/>
        <v>-</v>
      </c>
    </row>
    <row r="665" spans="1:6" s="198" customFormat="1" ht="12.75" customHeight="1" x14ac:dyDescent="0.2">
      <c r="A665" s="106" t="s">
        <v>1330</v>
      </c>
      <c r="B665" s="253" t="s">
        <v>1331</v>
      </c>
      <c r="C665" s="263" t="s">
        <v>1330</v>
      </c>
      <c r="D665" s="339">
        <v>0</v>
      </c>
      <c r="E665" s="339">
        <v>0</v>
      </c>
      <c r="F665" s="265" t="str">
        <f t="shared" si="13"/>
        <v>-</v>
      </c>
    </row>
    <row r="666" spans="1:6" s="198" customFormat="1" ht="12.75" customHeight="1" x14ac:dyDescent="0.2">
      <c r="A666" s="106" t="s">
        <v>1332</v>
      </c>
      <c r="B666" s="253" t="s">
        <v>1333</v>
      </c>
      <c r="C666" s="263" t="s">
        <v>1332</v>
      </c>
      <c r="D666" s="339">
        <v>0</v>
      </c>
      <c r="E666" s="339">
        <v>0</v>
      </c>
      <c r="F666" s="265" t="str">
        <f t="shared" si="13"/>
        <v>-</v>
      </c>
    </row>
    <row r="667" spans="1:6" s="198" customFormat="1" ht="12.75" customHeight="1" x14ac:dyDescent="0.2">
      <c r="A667" s="106" t="s">
        <v>1334</v>
      </c>
      <c r="B667" s="253" t="s">
        <v>1335</v>
      </c>
      <c r="C667" s="263" t="s">
        <v>1334</v>
      </c>
      <c r="D667" s="339">
        <v>0</v>
      </c>
      <c r="E667" s="339">
        <v>0</v>
      </c>
      <c r="F667" s="265" t="str">
        <f t="shared" si="13"/>
        <v>-</v>
      </c>
    </row>
    <row r="668" spans="1:6" s="198" customFormat="1" ht="12.75" customHeight="1" x14ac:dyDescent="0.2">
      <c r="A668" s="106" t="s">
        <v>1336</v>
      </c>
      <c r="B668" s="253" t="s">
        <v>1337</v>
      </c>
      <c r="C668" s="263" t="s">
        <v>1336</v>
      </c>
      <c r="D668" s="339">
        <v>0</v>
      </c>
      <c r="E668" s="339">
        <v>0</v>
      </c>
      <c r="F668" s="265" t="str">
        <f t="shared" si="13"/>
        <v>-</v>
      </c>
    </row>
    <row r="669" spans="1:6" s="198" customFormat="1" ht="12.75" customHeight="1" x14ac:dyDescent="0.2">
      <c r="A669" s="252" t="s">
        <v>1338</v>
      </c>
      <c r="B669" s="162" t="s">
        <v>1339</v>
      </c>
      <c r="C669" s="172" t="s">
        <v>1338</v>
      </c>
      <c r="D669" s="196">
        <v>0</v>
      </c>
      <c r="E669" s="196">
        <v>0</v>
      </c>
      <c r="F669" s="254" t="str">
        <f t="shared" si="13"/>
        <v>-</v>
      </c>
    </row>
    <row r="670" spans="1:6" s="198" customFormat="1" ht="12.75" customHeight="1" x14ac:dyDescent="0.2">
      <c r="A670" s="252" t="s">
        <v>1340</v>
      </c>
      <c r="B670" s="162" t="s">
        <v>1341</v>
      </c>
      <c r="C670" s="172" t="s">
        <v>1340</v>
      </c>
      <c r="D670" s="196">
        <v>12640</v>
      </c>
      <c r="E670" s="196">
        <v>2100</v>
      </c>
      <c r="F670" s="254">
        <f t="shared" si="13"/>
        <v>16.61392405063291</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9">
        <v>0</v>
      </c>
      <c r="E677" s="339">
        <v>0</v>
      </c>
      <c r="F677" s="265" t="str">
        <f t="shared" si="13"/>
        <v>-</v>
      </c>
    </row>
    <row r="678" spans="1:6" s="198" customFormat="1" ht="12.75" customHeight="1" x14ac:dyDescent="0.2">
      <c r="A678" s="106" t="s">
        <v>1356</v>
      </c>
      <c r="B678" s="253" t="s">
        <v>1357</v>
      </c>
      <c r="C678" s="263" t="s">
        <v>1356</v>
      </c>
      <c r="D678" s="339">
        <v>0</v>
      </c>
      <c r="E678" s="339">
        <v>0</v>
      </c>
      <c r="F678" s="265" t="str">
        <f t="shared" si="13"/>
        <v>-</v>
      </c>
    </row>
    <row r="679" spans="1:6" s="198" customFormat="1" ht="12" customHeight="1" x14ac:dyDescent="0.2">
      <c r="A679" s="106" t="s">
        <v>1358</v>
      </c>
      <c r="B679" s="266" t="s">
        <v>1359</v>
      </c>
      <c r="C679" s="263" t="s">
        <v>1358</v>
      </c>
      <c r="D679" s="339">
        <v>0</v>
      </c>
      <c r="E679" s="339">
        <v>0</v>
      </c>
      <c r="F679" s="265" t="str">
        <f t="shared" si="13"/>
        <v>-</v>
      </c>
    </row>
    <row r="680" spans="1:6" s="198" customFormat="1" ht="12.75" customHeight="1" x14ac:dyDescent="0.2">
      <c r="A680" s="106" t="s">
        <v>1360</v>
      </c>
      <c r="B680" s="253" t="s">
        <v>1361</v>
      </c>
      <c r="C680" s="263" t="s">
        <v>1360</v>
      </c>
      <c r="D680" s="339">
        <v>0</v>
      </c>
      <c r="E680" s="339">
        <v>0</v>
      </c>
      <c r="F680" s="265" t="str">
        <f t="shared" si="13"/>
        <v>-</v>
      </c>
    </row>
    <row r="681" spans="1:6" s="198" customFormat="1" ht="12.75" customHeight="1" x14ac:dyDescent="0.2">
      <c r="A681" s="106" t="s">
        <v>1362</v>
      </c>
      <c r="B681" s="253" t="s">
        <v>1363</v>
      </c>
      <c r="C681" s="263" t="s">
        <v>1362</v>
      </c>
      <c r="D681" s="339">
        <v>0</v>
      </c>
      <c r="E681" s="339">
        <v>0</v>
      </c>
      <c r="F681" s="265" t="str">
        <f t="shared" si="13"/>
        <v>-</v>
      </c>
    </row>
    <row r="682" spans="1:6" s="198" customFormat="1" ht="12" customHeight="1" x14ac:dyDescent="0.2">
      <c r="A682" s="106" t="s">
        <v>1364</v>
      </c>
      <c r="B682" s="266" t="s">
        <v>1365</v>
      </c>
      <c r="C682" s="263" t="s">
        <v>1364</v>
      </c>
      <c r="D682" s="339">
        <v>0</v>
      </c>
      <c r="E682" s="339">
        <v>0</v>
      </c>
      <c r="F682" s="265" t="str">
        <f t="shared" si="13"/>
        <v>-</v>
      </c>
    </row>
    <row r="683" spans="1:6" s="198" customFormat="1" ht="24" customHeight="1" x14ac:dyDescent="0.2">
      <c r="A683" s="106" t="s">
        <v>1366</v>
      </c>
      <c r="B683" s="266" t="s">
        <v>1367</v>
      </c>
      <c r="C683" s="263" t="s">
        <v>1366</v>
      </c>
      <c r="D683" s="339">
        <v>0</v>
      </c>
      <c r="E683" s="339">
        <v>0</v>
      </c>
      <c r="F683" s="265" t="str">
        <f t="shared" si="13"/>
        <v>-</v>
      </c>
    </row>
    <row r="684" spans="1:6" s="198" customFormat="1" ht="24" customHeight="1" x14ac:dyDescent="0.2">
      <c r="A684" s="106" t="s">
        <v>1368</v>
      </c>
      <c r="B684" s="266" t="s">
        <v>1369</v>
      </c>
      <c r="C684" s="263" t="s">
        <v>1368</v>
      </c>
      <c r="D684" s="339">
        <v>0</v>
      </c>
      <c r="E684" s="339">
        <v>0</v>
      </c>
      <c r="F684" s="265" t="str">
        <f t="shared" si="13"/>
        <v>-</v>
      </c>
    </row>
    <row r="685" spans="1:6" s="198" customFormat="1" ht="24" customHeight="1" x14ac:dyDescent="0.2">
      <c r="A685" s="252" t="s">
        <v>1370</v>
      </c>
      <c r="B685" s="170" t="s">
        <v>1371</v>
      </c>
      <c r="C685" s="172" t="s">
        <v>1370</v>
      </c>
      <c r="D685" s="196">
        <v>0</v>
      </c>
      <c r="E685" s="196">
        <v>0</v>
      </c>
      <c r="F685" s="254" t="str">
        <f t="shared" si="13"/>
        <v>-</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9">
        <v>0</v>
      </c>
      <c r="E692" s="339">
        <v>0</v>
      </c>
      <c r="F692" s="265" t="str">
        <f t="shared" si="13"/>
        <v>-</v>
      </c>
    </row>
    <row r="693" spans="1:6" s="198" customFormat="1" ht="24" customHeight="1" x14ac:dyDescent="0.2">
      <c r="A693" s="106" t="s">
        <v>1386</v>
      </c>
      <c r="B693" s="266" t="s">
        <v>1387</v>
      </c>
      <c r="C693" s="263" t="s">
        <v>1386</v>
      </c>
      <c r="D693" s="339">
        <v>0</v>
      </c>
      <c r="E693" s="339">
        <v>0</v>
      </c>
      <c r="F693" s="265" t="str">
        <f t="shared" si="13"/>
        <v>-</v>
      </c>
    </row>
    <row r="694" spans="1:6" s="198" customFormat="1" ht="24" customHeight="1" x14ac:dyDescent="0.2">
      <c r="A694" s="106" t="s">
        <v>1388</v>
      </c>
      <c r="B694" s="266" t="s">
        <v>1389</v>
      </c>
      <c r="C694" s="263" t="s">
        <v>1388</v>
      </c>
      <c r="D694" s="339">
        <v>0</v>
      </c>
      <c r="E694" s="339">
        <v>0</v>
      </c>
      <c r="F694" s="265" t="str">
        <f t="shared" si="13"/>
        <v>-</v>
      </c>
    </row>
    <row r="695" spans="1:6" s="198" customFormat="1" ht="24" customHeight="1" x14ac:dyDescent="0.2">
      <c r="A695" s="106" t="s">
        <v>1390</v>
      </c>
      <c r="B695" s="266" t="s">
        <v>1391</v>
      </c>
      <c r="C695" s="263" t="s">
        <v>1390</v>
      </c>
      <c r="D695" s="339">
        <v>0</v>
      </c>
      <c r="E695" s="339">
        <v>0</v>
      </c>
      <c r="F695" s="265" t="str">
        <f t="shared" si="13"/>
        <v>-</v>
      </c>
    </row>
    <row r="696" spans="1:6" s="198" customFormat="1" ht="12.75" customHeight="1" x14ac:dyDescent="0.2">
      <c r="A696" s="106" t="s">
        <v>1392</v>
      </c>
      <c r="B696" s="266" t="s">
        <v>1393</v>
      </c>
      <c r="C696" s="263" t="s">
        <v>1392</v>
      </c>
      <c r="D696" s="339">
        <v>0</v>
      </c>
      <c r="E696" s="339">
        <v>0</v>
      </c>
      <c r="F696" s="265" t="str">
        <f t="shared" si="13"/>
        <v>-</v>
      </c>
    </row>
    <row r="697" spans="1:6" s="198" customFormat="1" ht="12.75" customHeight="1" x14ac:dyDescent="0.2">
      <c r="A697" s="106" t="s">
        <v>1394</v>
      </c>
      <c r="B697" s="266" t="s">
        <v>1395</v>
      </c>
      <c r="C697" s="263" t="s">
        <v>1394</v>
      </c>
      <c r="D697" s="339">
        <v>0</v>
      </c>
      <c r="E697" s="339">
        <v>0</v>
      </c>
      <c r="F697" s="265" t="str">
        <f t="shared" si="13"/>
        <v>-</v>
      </c>
    </row>
    <row r="698" spans="1:6" s="198" customFormat="1" ht="12.75" customHeight="1" x14ac:dyDescent="0.2">
      <c r="A698" s="106" t="s">
        <v>1396</v>
      </c>
      <c r="B698" s="266" t="s">
        <v>1397</v>
      </c>
      <c r="C698" s="263" t="s">
        <v>1396</v>
      </c>
      <c r="D698" s="339">
        <v>0</v>
      </c>
      <c r="E698" s="339">
        <v>0</v>
      </c>
      <c r="F698" s="265" t="str">
        <f t="shared" si="13"/>
        <v>-</v>
      </c>
    </row>
    <row r="699" spans="1:6" s="198" customFormat="1" ht="12.75" customHeight="1" x14ac:dyDescent="0.2">
      <c r="A699" s="106" t="s">
        <v>1398</v>
      </c>
      <c r="B699" s="266" t="s">
        <v>1399</v>
      </c>
      <c r="C699" s="263" t="s">
        <v>1398</v>
      </c>
      <c r="D699" s="339">
        <v>0</v>
      </c>
      <c r="E699" s="339">
        <v>0</v>
      </c>
      <c r="F699" s="265" t="str">
        <f t="shared" si="13"/>
        <v>-</v>
      </c>
    </row>
    <row r="700" spans="1:6" s="198" customFormat="1" ht="24" customHeight="1" x14ac:dyDescent="0.2">
      <c r="A700" s="106" t="s">
        <v>1400</v>
      </c>
      <c r="B700" s="266" t="s">
        <v>1401</v>
      </c>
      <c r="C700" s="263" t="s">
        <v>1400</v>
      </c>
      <c r="D700" s="339">
        <v>0</v>
      </c>
      <c r="E700" s="339">
        <v>0</v>
      </c>
      <c r="F700" s="265" t="str">
        <f t="shared" si="13"/>
        <v>-</v>
      </c>
    </row>
    <row r="701" spans="1:6" s="198" customFormat="1" ht="24" customHeight="1" x14ac:dyDescent="0.2">
      <c r="A701" s="106" t="s">
        <v>1402</v>
      </c>
      <c r="B701" s="266" t="s">
        <v>1403</v>
      </c>
      <c r="C701" s="263" t="s">
        <v>1402</v>
      </c>
      <c r="D701" s="339">
        <v>0</v>
      </c>
      <c r="E701" s="339">
        <v>0</v>
      </c>
      <c r="F701" s="265" t="str">
        <f t="shared" si="13"/>
        <v>-</v>
      </c>
    </row>
    <row r="702" spans="1:6" s="198" customFormat="1" ht="12.75" customHeight="1" x14ac:dyDescent="0.2">
      <c r="A702" s="106" t="s">
        <v>1404</v>
      </c>
      <c r="B702" s="266" t="s">
        <v>1405</v>
      </c>
      <c r="C702" s="263" t="s">
        <v>1404</v>
      </c>
      <c r="D702" s="339">
        <v>0</v>
      </c>
      <c r="E702" s="339">
        <v>0</v>
      </c>
      <c r="F702" s="265" t="str">
        <f t="shared" si="13"/>
        <v>-</v>
      </c>
    </row>
    <row r="703" spans="1:6" s="198" customFormat="1" ht="12.75" customHeight="1" x14ac:dyDescent="0.2">
      <c r="A703" s="106" t="s">
        <v>1406</v>
      </c>
      <c r="B703" s="266" t="s">
        <v>1407</v>
      </c>
      <c r="C703" s="263" t="s">
        <v>1406</v>
      </c>
      <c r="D703" s="339">
        <v>0</v>
      </c>
      <c r="E703" s="339">
        <v>0</v>
      </c>
      <c r="F703" s="265" t="str">
        <f t="shared" si="13"/>
        <v>-</v>
      </c>
    </row>
    <row r="704" spans="1:6" s="198" customFormat="1" ht="24" customHeight="1" x14ac:dyDescent="0.2">
      <c r="A704" s="106" t="s">
        <v>1408</v>
      </c>
      <c r="B704" s="266" t="s">
        <v>1409</v>
      </c>
      <c r="C704" s="263" t="s">
        <v>1408</v>
      </c>
      <c r="D704" s="339">
        <v>0</v>
      </c>
      <c r="E704" s="339">
        <v>0</v>
      </c>
      <c r="F704" s="265" t="str">
        <f t="shared" si="13"/>
        <v>-</v>
      </c>
    </row>
    <row r="705" spans="1:6" s="198" customFormat="1" ht="24" customHeight="1" x14ac:dyDescent="0.2">
      <c r="A705" s="106" t="s">
        <v>1410</v>
      </c>
      <c r="B705" s="266" t="s">
        <v>1411</v>
      </c>
      <c r="C705" s="263" t="s">
        <v>1410</v>
      </c>
      <c r="D705" s="339">
        <v>0</v>
      </c>
      <c r="E705" s="339">
        <v>0</v>
      </c>
      <c r="F705" s="265" t="str">
        <f t="shared" si="13"/>
        <v>-</v>
      </c>
    </row>
    <row r="706" spans="1:6" s="198" customFormat="1" ht="12.75" customHeight="1" x14ac:dyDescent="0.2">
      <c r="A706" s="106" t="s">
        <v>1412</v>
      </c>
      <c r="B706" s="266" t="s">
        <v>1413</v>
      </c>
      <c r="C706" s="263" t="s">
        <v>1412</v>
      </c>
      <c r="D706" s="339">
        <v>0</v>
      </c>
      <c r="E706" s="339">
        <v>0</v>
      </c>
      <c r="F706" s="265" t="str">
        <f t="shared" si="13"/>
        <v>-</v>
      </c>
    </row>
    <row r="707" spans="1:6" s="198" customFormat="1" ht="12.75" customHeight="1" x14ac:dyDescent="0.2">
      <c r="A707" s="106" t="s">
        <v>1414</v>
      </c>
      <c r="B707" s="266" t="s">
        <v>1415</v>
      </c>
      <c r="C707" s="263" t="s">
        <v>1414</v>
      </c>
      <c r="D707" s="339">
        <v>0</v>
      </c>
      <c r="E707" s="339">
        <v>0</v>
      </c>
      <c r="F707" s="265" t="str">
        <f t="shared" si="13"/>
        <v>-</v>
      </c>
    </row>
    <row r="708" spans="1:6" s="198" customFormat="1" ht="24" customHeight="1" x14ac:dyDescent="0.2">
      <c r="A708" s="106" t="s">
        <v>1416</v>
      </c>
      <c r="B708" s="266" t="s">
        <v>1417</v>
      </c>
      <c r="C708" s="263" t="s">
        <v>1416</v>
      </c>
      <c r="D708" s="339">
        <v>0</v>
      </c>
      <c r="E708" s="339">
        <v>0</v>
      </c>
      <c r="F708" s="265" t="str">
        <f t="shared" si="13"/>
        <v>-</v>
      </c>
    </row>
    <row r="709" spans="1:6" s="198" customFormat="1" ht="24" customHeight="1" x14ac:dyDescent="0.2">
      <c r="A709" s="106" t="s">
        <v>1418</v>
      </c>
      <c r="B709" s="266" t="s">
        <v>1419</v>
      </c>
      <c r="C709" s="263" t="s">
        <v>1418</v>
      </c>
      <c r="D709" s="339">
        <v>0</v>
      </c>
      <c r="E709" s="339">
        <v>0</v>
      </c>
      <c r="F709" s="265" t="str">
        <f t="shared" si="13"/>
        <v>-</v>
      </c>
    </row>
    <row r="710" spans="1:6" s="198" customFormat="1" ht="12.75" customHeight="1" x14ac:dyDescent="0.2">
      <c r="A710" s="106" t="s">
        <v>1420</v>
      </c>
      <c r="B710" s="253" t="s">
        <v>1421</v>
      </c>
      <c r="C710" s="263" t="s">
        <v>1420</v>
      </c>
      <c r="D710" s="339">
        <v>0</v>
      </c>
      <c r="E710" s="339">
        <v>0</v>
      </c>
      <c r="F710" s="265" t="str">
        <f t="shared" si="13"/>
        <v>-</v>
      </c>
    </row>
    <row r="711" spans="1:6" s="198" customFormat="1" ht="12.75" customHeight="1" x14ac:dyDescent="0.2">
      <c r="A711" s="106" t="s">
        <v>1422</v>
      </c>
      <c r="B711" s="253" t="s">
        <v>1423</v>
      </c>
      <c r="C711" s="263" t="s">
        <v>1422</v>
      </c>
      <c r="D711" s="339">
        <v>0</v>
      </c>
      <c r="E711" s="339">
        <v>778.89</v>
      </c>
      <c r="F711" s="265" t="str">
        <f t="shared" si="13"/>
        <v>-</v>
      </c>
    </row>
    <row r="712" spans="1:6" s="198" customFormat="1" ht="12.75" customHeight="1" x14ac:dyDescent="0.2">
      <c r="A712" s="106" t="s">
        <v>1424</v>
      </c>
      <c r="B712" s="253" t="s">
        <v>1425</v>
      </c>
      <c r="C712" s="263" t="s">
        <v>1424</v>
      </c>
      <c r="D712" s="339">
        <v>0</v>
      </c>
      <c r="E712" s="339">
        <v>0</v>
      </c>
      <c r="F712" s="265" t="str">
        <f t="shared" si="13"/>
        <v>-</v>
      </c>
    </row>
    <row r="713" spans="1:6" s="198" customFormat="1" ht="24" customHeight="1" x14ac:dyDescent="0.2">
      <c r="A713" s="106" t="s">
        <v>1426</v>
      </c>
      <c r="B713" s="253" t="s">
        <v>1427</v>
      </c>
      <c r="C713" s="263" t="s">
        <v>1426</v>
      </c>
      <c r="D713" s="339">
        <v>0</v>
      </c>
      <c r="E713" s="339">
        <v>0</v>
      </c>
      <c r="F713" s="265" t="str">
        <f t="shared" si="13"/>
        <v>-</v>
      </c>
    </row>
    <row r="714" spans="1:6" s="198" customFormat="1" ht="12" customHeight="1" x14ac:dyDescent="0.2">
      <c r="A714" s="106" t="s">
        <v>1428</v>
      </c>
      <c r="B714" s="253" t="s">
        <v>1429</v>
      </c>
      <c r="C714" s="263" t="s">
        <v>1428</v>
      </c>
      <c r="D714" s="339">
        <v>0</v>
      </c>
      <c r="E714" s="339">
        <v>0</v>
      </c>
      <c r="F714" s="265" t="str">
        <f t="shared" si="13"/>
        <v>-</v>
      </c>
    </row>
    <row r="715" spans="1:6" s="198" customFormat="1" ht="12.75" customHeight="1" x14ac:dyDescent="0.2">
      <c r="A715" s="106" t="s">
        <v>1430</v>
      </c>
      <c r="B715" s="253" t="s">
        <v>1431</v>
      </c>
      <c r="C715" s="263" t="s">
        <v>1430</v>
      </c>
      <c r="D715" s="339">
        <v>0</v>
      </c>
      <c r="E715" s="339">
        <v>0</v>
      </c>
      <c r="F715" s="265" t="str">
        <f t="shared" si="13"/>
        <v>-</v>
      </c>
    </row>
    <row r="716" spans="1:6" s="198" customFormat="1" ht="12.75" customHeight="1" x14ac:dyDescent="0.2">
      <c r="A716" s="106" t="s">
        <v>1432</v>
      </c>
      <c r="B716" s="253" t="s">
        <v>1433</v>
      </c>
      <c r="C716" s="263" t="s">
        <v>1432</v>
      </c>
      <c r="D716" s="339">
        <v>0</v>
      </c>
      <c r="E716" s="339">
        <v>0</v>
      </c>
      <c r="F716" s="265" t="str">
        <f t="shared" si="13"/>
        <v>-</v>
      </c>
    </row>
    <row r="717" spans="1:6" s="198" customFormat="1" ht="12.75" customHeight="1" x14ac:dyDescent="0.2">
      <c r="A717" s="106" t="s">
        <v>1434</v>
      </c>
      <c r="B717" s="253" t="s">
        <v>1435</v>
      </c>
      <c r="C717" s="263" t="s">
        <v>1434</v>
      </c>
      <c r="D717" s="339">
        <v>0</v>
      </c>
      <c r="E717" s="339">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9">
        <v>0</v>
      </c>
      <c r="E719" s="339">
        <v>0</v>
      </c>
      <c r="F719" s="265" t="str">
        <f t="shared" si="14"/>
        <v>-</v>
      </c>
    </row>
    <row r="720" spans="1:6" s="198" customFormat="1" ht="24" customHeight="1" x14ac:dyDescent="0.2">
      <c r="A720" s="106" t="s">
        <v>1440</v>
      </c>
      <c r="B720" s="266" t="s">
        <v>1441</v>
      </c>
      <c r="C720" s="263" t="s">
        <v>1440</v>
      </c>
      <c r="D720" s="339">
        <v>0</v>
      </c>
      <c r="E720" s="339">
        <v>0</v>
      </c>
      <c r="F720" s="265" t="str">
        <f t="shared" si="14"/>
        <v>-</v>
      </c>
    </row>
    <row r="721" spans="1:6" s="198" customFormat="1" ht="24" customHeight="1" x14ac:dyDescent="0.2">
      <c r="A721" s="106" t="s">
        <v>1442</v>
      </c>
      <c r="B721" s="253" t="s">
        <v>1443</v>
      </c>
      <c r="C721" s="263" t="s">
        <v>1442</v>
      </c>
      <c r="D721" s="339">
        <v>0</v>
      </c>
      <c r="E721" s="339">
        <v>0</v>
      </c>
      <c r="F721" s="265" t="str">
        <f t="shared" si="14"/>
        <v>-</v>
      </c>
    </row>
    <row r="722" spans="1:6" s="198" customFormat="1" ht="12" customHeight="1" x14ac:dyDescent="0.2">
      <c r="A722" s="106" t="s">
        <v>1444</v>
      </c>
      <c r="B722" s="253" t="s">
        <v>1445</v>
      </c>
      <c r="C722" s="263" t="s">
        <v>1444</v>
      </c>
      <c r="D722" s="339">
        <v>0</v>
      </c>
      <c r="E722" s="339">
        <v>686.02</v>
      </c>
      <c r="F722" s="265" t="str">
        <f t="shared" si="14"/>
        <v>-</v>
      </c>
    </row>
    <row r="723" spans="1:6" s="198" customFormat="1" ht="12" customHeight="1" x14ac:dyDescent="0.2">
      <c r="A723" s="106" t="s">
        <v>1446</v>
      </c>
      <c r="B723" s="253" t="s">
        <v>1447</v>
      </c>
      <c r="C723" s="263" t="s">
        <v>1446</v>
      </c>
      <c r="D723" s="339">
        <v>0</v>
      </c>
      <c r="E723" s="339">
        <v>0</v>
      </c>
      <c r="F723" s="265" t="str">
        <f t="shared" si="14"/>
        <v>-</v>
      </c>
    </row>
    <row r="724" spans="1:6" s="198" customFormat="1" ht="12.75" customHeight="1" x14ac:dyDescent="0.2">
      <c r="A724" s="106" t="s">
        <v>1448</v>
      </c>
      <c r="B724" s="253" t="s">
        <v>1449</v>
      </c>
      <c r="C724" s="263" t="s">
        <v>1448</v>
      </c>
      <c r="D724" s="339">
        <v>0</v>
      </c>
      <c r="E724" s="339">
        <v>0</v>
      </c>
      <c r="F724" s="265" t="str">
        <f t="shared" si="14"/>
        <v>-</v>
      </c>
    </row>
    <row r="725" spans="1:6" s="198" customFormat="1" ht="12.75" customHeight="1" x14ac:dyDescent="0.2">
      <c r="A725" s="106" t="s">
        <v>1450</v>
      </c>
      <c r="B725" s="253" t="s">
        <v>1451</v>
      </c>
      <c r="C725" s="263" t="s">
        <v>1450</v>
      </c>
      <c r="D725" s="339">
        <v>0</v>
      </c>
      <c r="E725" s="339">
        <v>0</v>
      </c>
      <c r="F725" s="265" t="str">
        <f t="shared" si="14"/>
        <v>-</v>
      </c>
    </row>
    <row r="726" spans="1:6" s="198" customFormat="1" ht="12.75" customHeight="1" x14ac:dyDescent="0.2">
      <c r="A726" s="106" t="s">
        <v>1452</v>
      </c>
      <c r="B726" s="253" t="s">
        <v>1453</v>
      </c>
      <c r="C726" s="263" t="s">
        <v>1452</v>
      </c>
      <c r="D726" s="339">
        <v>0</v>
      </c>
      <c r="E726" s="339">
        <v>0</v>
      </c>
      <c r="F726" s="265" t="str">
        <f t="shared" si="14"/>
        <v>-</v>
      </c>
    </row>
    <row r="727" spans="1:6" s="198" customFormat="1" ht="24" customHeight="1" x14ac:dyDescent="0.2">
      <c r="A727" s="106" t="s">
        <v>1454</v>
      </c>
      <c r="B727" s="253" t="s">
        <v>1455</v>
      </c>
      <c r="C727" s="263" t="s">
        <v>1454</v>
      </c>
      <c r="D727" s="339">
        <v>0</v>
      </c>
      <c r="E727" s="339">
        <v>0</v>
      </c>
      <c r="F727" s="265" t="str">
        <f t="shared" si="14"/>
        <v>-</v>
      </c>
    </row>
    <row r="728" spans="1:6" s="198" customFormat="1" ht="24" customHeight="1" x14ac:dyDescent="0.2">
      <c r="A728" s="106" t="s">
        <v>1456</v>
      </c>
      <c r="B728" s="253" t="s">
        <v>1457</v>
      </c>
      <c r="C728" s="263" t="s">
        <v>1456</v>
      </c>
      <c r="D728" s="339">
        <v>0</v>
      </c>
      <c r="E728" s="339">
        <v>0</v>
      </c>
      <c r="F728" s="265" t="str">
        <f t="shared" si="14"/>
        <v>-</v>
      </c>
    </row>
    <row r="729" spans="1:6" s="198" customFormat="1" ht="24" customHeight="1" x14ac:dyDescent="0.2">
      <c r="A729" s="106" t="s">
        <v>1458</v>
      </c>
      <c r="B729" s="253" t="s">
        <v>1459</v>
      </c>
      <c r="C729" s="263" t="s">
        <v>1458</v>
      </c>
      <c r="D729" s="339">
        <v>0</v>
      </c>
      <c r="E729" s="339">
        <v>0</v>
      </c>
      <c r="F729" s="265" t="str">
        <f t="shared" si="14"/>
        <v>-</v>
      </c>
    </row>
    <row r="730" spans="1:6" s="198" customFormat="1" ht="24" customHeight="1" x14ac:dyDescent="0.2">
      <c r="A730" s="106" t="s">
        <v>1460</v>
      </c>
      <c r="B730" s="253" t="s">
        <v>1461</v>
      </c>
      <c r="C730" s="263" t="s">
        <v>1460</v>
      </c>
      <c r="D730" s="339">
        <v>0</v>
      </c>
      <c r="E730" s="339">
        <v>0</v>
      </c>
      <c r="F730" s="265" t="str">
        <f t="shared" si="14"/>
        <v>-</v>
      </c>
    </row>
    <row r="731" spans="1:6" s="198" customFormat="1" ht="24" customHeight="1" x14ac:dyDescent="0.2">
      <c r="A731" s="106" t="s">
        <v>1462</v>
      </c>
      <c r="B731" s="253" t="s">
        <v>1463</v>
      </c>
      <c r="C731" s="263" t="s">
        <v>1462</v>
      </c>
      <c r="D731" s="339">
        <v>0</v>
      </c>
      <c r="E731" s="339">
        <v>0</v>
      </c>
      <c r="F731" s="265" t="str">
        <f t="shared" si="14"/>
        <v>-</v>
      </c>
    </row>
    <row r="732" spans="1:6" s="198" customFormat="1" ht="12.75" customHeight="1" x14ac:dyDescent="0.2">
      <c r="A732" s="106" t="s">
        <v>1464</v>
      </c>
      <c r="B732" s="253" t="s">
        <v>1465</v>
      </c>
      <c r="C732" s="263" t="s">
        <v>1464</v>
      </c>
      <c r="D732" s="339">
        <v>0</v>
      </c>
      <c r="E732" s="339">
        <v>0</v>
      </c>
      <c r="F732" s="265" t="str">
        <f t="shared" si="14"/>
        <v>-</v>
      </c>
    </row>
    <row r="733" spans="1:6" s="198" customFormat="1" ht="12.75" customHeight="1" x14ac:dyDescent="0.2">
      <c r="A733" s="106" t="s">
        <v>1466</v>
      </c>
      <c r="B733" s="253" t="s">
        <v>1467</v>
      </c>
      <c r="C733" s="263" t="s">
        <v>1466</v>
      </c>
      <c r="D733" s="339">
        <v>0</v>
      </c>
      <c r="E733" s="339">
        <v>0</v>
      </c>
      <c r="F733" s="265" t="str">
        <f t="shared" si="14"/>
        <v>-</v>
      </c>
    </row>
    <row r="734" spans="1:6" s="198" customFormat="1" ht="12.75" customHeight="1" x14ac:dyDescent="0.2">
      <c r="A734" s="106" t="s">
        <v>1468</v>
      </c>
      <c r="B734" s="253" t="s">
        <v>1469</v>
      </c>
      <c r="C734" s="263" t="s">
        <v>1468</v>
      </c>
      <c r="D734" s="339">
        <v>0</v>
      </c>
      <c r="E734" s="339">
        <v>3838.37</v>
      </c>
      <c r="F734" s="265" t="str">
        <f t="shared" si="14"/>
        <v>-</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0</v>
      </c>
      <c r="E736" s="196">
        <v>0</v>
      </c>
      <c r="F736" s="254" t="str">
        <f t="shared" si="14"/>
        <v>-</v>
      </c>
    </row>
    <row r="737" spans="1:6" s="198" customFormat="1" ht="12.75" customHeight="1" x14ac:dyDescent="0.2">
      <c r="A737" s="252" t="s">
        <v>1474</v>
      </c>
      <c r="B737" s="162" t="s">
        <v>1475</v>
      </c>
      <c r="C737" s="172" t="s">
        <v>1474</v>
      </c>
      <c r="D737" s="196">
        <v>0</v>
      </c>
      <c r="E737" s="196">
        <v>0</v>
      </c>
      <c r="F737" s="254" t="str">
        <f t="shared" si="14"/>
        <v>-</v>
      </c>
    </row>
    <row r="738" spans="1:6" s="198" customFormat="1" ht="12.75" customHeight="1" x14ac:dyDescent="0.2">
      <c r="A738" s="252" t="s">
        <v>1476</v>
      </c>
      <c r="B738" s="162" t="s">
        <v>1477</v>
      </c>
      <c r="C738" s="172" t="s">
        <v>1476</v>
      </c>
      <c r="D738" s="196">
        <v>0</v>
      </c>
      <c r="E738" s="196">
        <v>0</v>
      </c>
      <c r="F738" s="254" t="str">
        <f t="shared" si="14"/>
        <v>-</v>
      </c>
    </row>
    <row r="739" spans="1:6" s="198" customFormat="1" ht="12.75" customHeight="1" x14ac:dyDescent="0.2">
      <c r="A739" s="106" t="s">
        <v>1478</v>
      </c>
      <c r="B739" s="253" t="s">
        <v>1479</v>
      </c>
      <c r="C739" s="263" t="s">
        <v>1478</v>
      </c>
      <c r="D739" s="339">
        <v>0</v>
      </c>
      <c r="E739" s="339">
        <v>0</v>
      </c>
      <c r="F739" s="265" t="str">
        <f t="shared" si="14"/>
        <v>-</v>
      </c>
    </row>
    <row r="740" spans="1:6" s="198" customFormat="1" ht="12.75" customHeight="1" x14ac:dyDescent="0.2">
      <c r="A740" s="106" t="s">
        <v>1480</v>
      </c>
      <c r="B740" s="253" t="s">
        <v>1481</v>
      </c>
      <c r="C740" s="263" t="s">
        <v>1480</v>
      </c>
      <c r="D740" s="339">
        <v>0</v>
      </c>
      <c r="E740" s="339">
        <v>0</v>
      </c>
      <c r="F740" s="265" t="str">
        <f t="shared" si="14"/>
        <v>-</v>
      </c>
    </row>
    <row r="741" spans="1:6" s="198" customFormat="1" ht="12.75" customHeight="1" x14ac:dyDescent="0.2">
      <c r="A741" s="106" t="s">
        <v>1482</v>
      </c>
      <c r="B741" s="253" t="s">
        <v>1483</v>
      </c>
      <c r="C741" s="263" t="s">
        <v>1482</v>
      </c>
      <c r="D741" s="339">
        <v>0</v>
      </c>
      <c r="E741" s="339">
        <v>11879.78</v>
      </c>
      <c r="F741" s="265" t="str">
        <f t="shared" si="14"/>
        <v>-</v>
      </c>
    </row>
    <row r="742" spans="1:6" s="198" customFormat="1" ht="12.75" customHeight="1" x14ac:dyDescent="0.2">
      <c r="A742" s="106" t="s">
        <v>1484</v>
      </c>
      <c r="B742" s="253" t="s">
        <v>1485</v>
      </c>
      <c r="C742" s="263" t="s">
        <v>1484</v>
      </c>
      <c r="D742" s="339">
        <v>0</v>
      </c>
      <c r="E742" s="339">
        <v>0</v>
      </c>
      <c r="F742" s="265" t="str">
        <f t="shared" si="14"/>
        <v>-</v>
      </c>
    </row>
    <row r="743" spans="1:6" s="198" customFormat="1" ht="12.75" customHeight="1" x14ac:dyDescent="0.2">
      <c r="A743" s="106" t="s">
        <v>1486</v>
      </c>
      <c r="B743" s="253" t="s">
        <v>1487</v>
      </c>
      <c r="C743" s="263" t="s">
        <v>1486</v>
      </c>
      <c r="D743" s="339">
        <v>0</v>
      </c>
      <c r="E743" s="339">
        <v>0</v>
      </c>
      <c r="F743" s="265" t="str">
        <f t="shared" si="14"/>
        <v>-</v>
      </c>
    </row>
    <row r="744" spans="1:6" s="198" customFormat="1" ht="12.75" customHeight="1" x14ac:dyDescent="0.2">
      <c r="A744" s="106" t="s">
        <v>1488</v>
      </c>
      <c r="B744" s="253" t="s">
        <v>1489</v>
      </c>
      <c r="C744" s="263" t="s">
        <v>1488</v>
      </c>
      <c r="D744" s="339">
        <v>0</v>
      </c>
      <c r="E744" s="339">
        <v>0</v>
      </c>
      <c r="F744" s="265" t="str">
        <f t="shared" si="14"/>
        <v>-</v>
      </c>
    </row>
    <row r="745" spans="1:6" s="198" customFormat="1" ht="12.75" customHeight="1" x14ac:dyDescent="0.2">
      <c r="A745" s="106" t="s">
        <v>1490</v>
      </c>
      <c r="B745" s="253" t="s">
        <v>1491</v>
      </c>
      <c r="C745" s="263" t="s">
        <v>1490</v>
      </c>
      <c r="D745" s="339">
        <v>0</v>
      </c>
      <c r="E745" s="339">
        <v>0</v>
      </c>
      <c r="F745" s="265" t="str">
        <f t="shared" si="14"/>
        <v>-</v>
      </c>
    </row>
    <row r="746" spans="1:6" s="198" customFormat="1" ht="12.75" customHeight="1" x14ac:dyDescent="0.2">
      <c r="A746" s="106" t="s">
        <v>1492</v>
      </c>
      <c r="B746" s="253" t="s">
        <v>1493</v>
      </c>
      <c r="C746" s="263" t="s">
        <v>1492</v>
      </c>
      <c r="D746" s="339">
        <v>0</v>
      </c>
      <c r="E746" s="339">
        <v>0</v>
      </c>
      <c r="F746" s="265" t="str">
        <f t="shared" si="14"/>
        <v>-</v>
      </c>
    </row>
    <row r="747" spans="1:6" s="198" customFormat="1" ht="12.75" customHeight="1" x14ac:dyDescent="0.2">
      <c r="A747" s="106" t="s">
        <v>1494</v>
      </c>
      <c r="B747" s="253" t="s">
        <v>1495</v>
      </c>
      <c r="C747" s="263" t="s">
        <v>1494</v>
      </c>
      <c r="D747" s="339">
        <v>0</v>
      </c>
      <c r="E747" s="339">
        <v>0</v>
      </c>
      <c r="F747" s="265" t="str">
        <f t="shared" si="14"/>
        <v>-</v>
      </c>
    </row>
    <row r="748" spans="1:6" s="198" customFormat="1" ht="12.75" customHeight="1" x14ac:dyDescent="0.2">
      <c r="A748" s="106" t="s">
        <v>1496</v>
      </c>
      <c r="B748" s="253" t="s">
        <v>1497</v>
      </c>
      <c r="C748" s="263" t="s">
        <v>1496</v>
      </c>
      <c r="D748" s="339">
        <v>0</v>
      </c>
      <c r="E748" s="339">
        <v>0</v>
      </c>
      <c r="F748" s="265" t="str">
        <f t="shared" si="14"/>
        <v>-</v>
      </c>
    </row>
    <row r="749" spans="1:6" s="198" customFormat="1" ht="12.75" customHeight="1" x14ac:dyDescent="0.2">
      <c r="A749" s="106" t="s">
        <v>1498</v>
      </c>
      <c r="B749" s="253" t="s">
        <v>1499</v>
      </c>
      <c r="C749" s="263" t="s">
        <v>1498</v>
      </c>
      <c r="D749" s="339">
        <v>0</v>
      </c>
      <c r="E749" s="339">
        <v>0</v>
      </c>
      <c r="F749" s="265" t="str">
        <f t="shared" si="14"/>
        <v>-</v>
      </c>
    </row>
    <row r="750" spans="1:6" s="198" customFormat="1" ht="12.75" customHeight="1" x14ac:dyDescent="0.2">
      <c r="A750" s="106" t="s">
        <v>1500</v>
      </c>
      <c r="B750" s="253" t="s">
        <v>1501</v>
      </c>
      <c r="C750" s="263" t="s">
        <v>1500</v>
      </c>
      <c r="D750" s="339">
        <v>0</v>
      </c>
      <c r="E750" s="339">
        <v>0</v>
      </c>
      <c r="F750" s="265" t="str">
        <f t="shared" si="14"/>
        <v>-</v>
      </c>
    </row>
    <row r="751" spans="1:6" s="198" customFormat="1" ht="12.75" customHeight="1" x14ac:dyDescent="0.2">
      <c r="A751" s="106" t="s">
        <v>1502</v>
      </c>
      <c r="B751" s="253" t="s">
        <v>1503</v>
      </c>
      <c r="C751" s="263" t="s">
        <v>1502</v>
      </c>
      <c r="D751" s="339">
        <v>0</v>
      </c>
      <c r="E751" s="339">
        <v>0</v>
      </c>
      <c r="F751" s="265" t="str">
        <f t="shared" si="14"/>
        <v>-</v>
      </c>
    </row>
    <row r="752" spans="1:6" s="198" customFormat="1" ht="12.75" customHeight="1" x14ac:dyDescent="0.2">
      <c r="A752" s="106" t="s">
        <v>1504</v>
      </c>
      <c r="B752" s="253" t="s">
        <v>1505</v>
      </c>
      <c r="C752" s="263" t="s">
        <v>1504</v>
      </c>
      <c r="D752" s="339">
        <v>0</v>
      </c>
      <c r="E752" s="339">
        <v>0</v>
      </c>
      <c r="F752" s="265" t="str">
        <f t="shared" si="14"/>
        <v>-</v>
      </c>
    </row>
    <row r="753" spans="1:6" s="198" customFormat="1" ht="12.75" customHeight="1" x14ac:dyDescent="0.2">
      <c r="A753" s="106" t="s">
        <v>1506</v>
      </c>
      <c r="B753" s="253" t="s">
        <v>1507</v>
      </c>
      <c r="C753" s="263" t="s">
        <v>1506</v>
      </c>
      <c r="D753" s="339">
        <v>0</v>
      </c>
      <c r="E753" s="339">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3729.88</v>
      </c>
      <c r="E760" s="196">
        <v>5405.52</v>
      </c>
      <c r="F760" s="254">
        <f t="shared" si="14"/>
        <v>144.92476969768464</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0</v>
      </c>
      <c r="E762" s="196">
        <v>0</v>
      </c>
      <c r="F762" s="254" t="str">
        <f t="shared" si="14"/>
        <v>-</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9">
        <v>0</v>
      </c>
      <c r="E770" s="339">
        <v>0</v>
      </c>
      <c r="F770" s="265" t="str">
        <f t="shared" si="14"/>
        <v>-</v>
      </c>
    </row>
    <row r="771" spans="1:6" s="198" customFormat="1" ht="12.75" customHeight="1" x14ac:dyDescent="0.2">
      <c r="A771" s="106" t="s">
        <v>1542</v>
      </c>
      <c r="B771" s="253" t="s">
        <v>1543</v>
      </c>
      <c r="C771" s="263" t="s">
        <v>1542</v>
      </c>
      <c r="D771" s="339">
        <v>0</v>
      </c>
      <c r="E771" s="339">
        <v>0</v>
      </c>
      <c r="F771" s="265" t="str">
        <f t="shared" si="14"/>
        <v>-</v>
      </c>
    </row>
    <row r="772" spans="1:6" s="198" customFormat="1" ht="12.75" customHeight="1" x14ac:dyDescent="0.2">
      <c r="A772" s="106" t="s">
        <v>1544</v>
      </c>
      <c r="B772" s="253" t="s">
        <v>1545</v>
      </c>
      <c r="C772" s="263" t="s">
        <v>1544</v>
      </c>
      <c r="D772" s="339">
        <v>0</v>
      </c>
      <c r="E772" s="339">
        <v>0</v>
      </c>
      <c r="F772" s="265" t="str">
        <f t="shared" si="14"/>
        <v>-</v>
      </c>
    </row>
    <row r="773" spans="1:6" s="198" customFormat="1" ht="12.75" customHeight="1" x14ac:dyDescent="0.2">
      <c r="A773" s="106" t="s">
        <v>1546</v>
      </c>
      <c r="B773" s="253" t="s">
        <v>1547</v>
      </c>
      <c r="C773" s="263" t="s">
        <v>1546</v>
      </c>
      <c r="D773" s="339">
        <v>0</v>
      </c>
      <c r="E773" s="339">
        <v>0</v>
      </c>
      <c r="F773" s="265" t="str">
        <f t="shared" si="14"/>
        <v>-</v>
      </c>
    </row>
    <row r="774" spans="1:6" s="198" customFormat="1" ht="24" customHeight="1" x14ac:dyDescent="0.2">
      <c r="A774" s="106" t="s">
        <v>1548</v>
      </c>
      <c r="B774" s="266" t="s">
        <v>1549</v>
      </c>
      <c r="C774" s="263" t="s">
        <v>1548</v>
      </c>
      <c r="D774" s="339">
        <v>0</v>
      </c>
      <c r="E774" s="339">
        <v>0</v>
      </c>
      <c r="F774" s="265" t="str">
        <f t="shared" si="14"/>
        <v>-</v>
      </c>
    </row>
    <row r="775" spans="1:6" s="198" customFormat="1" ht="12" customHeight="1" x14ac:dyDescent="0.2">
      <c r="A775" s="106" t="s">
        <v>1550</v>
      </c>
      <c r="B775" s="253" t="s">
        <v>1551</v>
      </c>
      <c r="C775" s="263" t="s">
        <v>1550</v>
      </c>
      <c r="D775" s="339">
        <v>0</v>
      </c>
      <c r="E775" s="339">
        <v>0</v>
      </c>
      <c r="F775" s="265" t="str">
        <f t="shared" si="14"/>
        <v>-</v>
      </c>
    </row>
    <row r="776" spans="1:6" s="198" customFormat="1" ht="12.75" customHeight="1" x14ac:dyDescent="0.2">
      <c r="A776" s="106" t="s">
        <v>1552</v>
      </c>
      <c r="B776" s="253" t="s">
        <v>1553</v>
      </c>
      <c r="C776" s="263" t="s">
        <v>1552</v>
      </c>
      <c r="D776" s="339">
        <v>0</v>
      </c>
      <c r="E776" s="339">
        <v>0</v>
      </c>
      <c r="F776" s="265" t="str">
        <f t="shared" si="14"/>
        <v>-</v>
      </c>
    </row>
    <row r="777" spans="1:6" s="198" customFormat="1" ht="12.75" customHeight="1" x14ac:dyDescent="0.2">
      <c r="A777" s="106" t="s">
        <v>1554</v>
      </c>
      <c r="B777" s="253" t="s">
        <v>1555</v>
      </c>
      <c r="C777" s="263" t="s">
        <v>1554</v>
      </c>
      <c r="D777" s="339">
        <v>0</v>
      </c>
      <c r="E777" s="339">
        <v>0</v>
      </c>
      <c r="F777" s="265" t="str">
        <f t="shared" si="14"/>
        <v>-</v>
      </c>
    </row>
    <row r="778" spans="1:6" s="198" customFormat="1" ht="12.75" customHeight="1" x14ac:dyDescent="0.2">
      <c r="A778" s="106" t="s">
        <v>1556</v>
      </c>
      <c r="B778" s="253" t="s">
        <v>1557</v>
      </c>
      <c r="C778" s="263" t="s">
        <v>1556</v>
      </c>
      <c r="D778" s="339">
        <v>0</v>
      </c>
      <c r="E778" s="339">
        <v>0</v>
      </c>
      <c r="F778" s="265" t="str">
        <f t="shared" si="14"/>
        <v>-</v>
      </c>
    </row>
    <row r="779" spans="1:6" s="198" customFormat="1" ht="12.75" customHeight="1" x14ac:dyDescent="0.2">
      <c r="A779" s="106" t="s">
        <v>1558</v>
      </c>
      <c r="B779" s="253" t="s">
        <v>1559</v>
      </c>
      <c r="C779" s="263" t="s">
        <v>1558</v>
      </c>
      <c r="D779" s="339">
        <v>0</v>
      </c>
      <c r="E779" s="339">
        <v>0</v>
      </c>
      <c r="F779" s="265" t="str">
        <f t="shared" si="14"/>
        <v>-</v>
      </c>
    </row>
    <row r="780" spans="1:6" s="198" customFormat="1" ht="12.75" customHeight="1" x14ac:dyDescent="0.2">
      <c r="A780" s="106" t="s">
        <v>1560</v>
      </c>
      <c r="B780" s="253" t="s">
        <v>1561</v>
      </c>
      <c r="C780" s="263" t="s">
        <v>1560</v>
      </c>
      <c r="D780" s="339">
        <v>0</v>
      </c>
      <c r="E780" s="339">
        <v>0</v>
      </c>
      <c r="F780" s="265" t="str">
        <f t="shared" si="14"/>
        <v>-</v>
      </c>
    </row>
    <row r="781" spans="1:6" s="198" customFormat="1" ht="12.75" customHeight="1" x14ac:dyDescent="0.2">
      <c r="A781" s="106" t="s">
        <v>1562</v>
      </c>
      <c r="B781" s="253" t="s">
        <v>1563</v>
      </c>
      <c r="C781" s="263" t="s">
        <v>1562</v>
      </c>
      <c r="D781" s="339">
        <v>190238.67</v>
      </c>
      <c r="E781" s="339">
        <v>195214.66</v>
      </c>
      <c r="F781" s="265">
        <f t="shared" ref="F781:F844" si="15">IF(D781&lt;&gt;0,IF(E781/D781&gt;=100,"&gt;&gt;100",E781/D781*100),"-")</f>
        <v>102.61565642779146</v>
      </c>
    </row>
    <row r="782" spans="1:6" s="198" customFormat="1" ht="12.75" customHeight="1" x14ac:dyDescent="0.2">
      <c r="A782" s="106" t="s">
        <v>1564</v>
      </c>
      <c r="B782" s="253" t="s">
        <v>1565</v>
      </c>
      <c r="C782" s="263" t="s">
        <v>1564</v>
      </c>
      <c r="D782" s="339">
        <v>0</v>
      </c>
      <c r="E782" s="339">
        <v>0</v>
      </c>
      <c r="F782" s="265" t="str">
        <f t="shared" si="15"/>
        <v>-</v>
      </c>
    </row>
    <row r="783" spans="1:6" s="198" customFormat="1" ht="12.75" customHeight="1" x14ac:dyDescent="0.2">
      <c r="A783" s="106" t="s">
        <v>1566</v>
      </c>
      <c r="B783" s="253" t="s">
        <v>1567</v>
      </c>
      <c r="C783" s="263" t="s">
        <v>1566</v>
      </c>
      <c r="D783" s="339">
        <v>0</v>
      </c>
      <c r="E783" s="339">
        <v>0</v>
      </c>
      <c r="F783" s="265" t="str">
        <f t="shared" si="15"/>
        <v>-</v>
      </c>
    </row>
    <row r="784" spans="1:6" s="198" customFormat="1" ht="12.75" customHeight="1" x14ac:dyDescent="0.2">
      <c r="A784" s="106" t="s">
        <v>1568</v>
      </c>
      <c r="B784" s="253" t="s">
        <v>1569</v>
      </c>
      <c r="C784" s="263" t="s">
        <v>1568</v>
      </c>
      <c r="D784" s="339">
        <v>0</v>
      </c>
      <c r="E784" s="339">
        <v>0</v>
      </c>
      <c r="F784" s="265" t="str">
        <f t="shared" si="15"/>
        <v>-</v>
      </c>
    </row>
    <row r="785" spans="1:6" s="198" customFormat="1" ht="12" customHeight="1" x14ac:dyDescent="0.2">
      <c r="A785" s="106" t="s">
        <v>1570</v>
      </c>
      <c r="B785" s="266" t="s">
        <v>1571</v>
      </c>
      <c r="C785" s="263" t="s">
        <v>1570</v>
      </c>
      <c r="D785" s="339">
        <v>0</v>
      </c>
      <c r="E785" s="339">
        <v>0</v>
      </c>
      <c r="F785" s="265" t="str">
        <f t="shared" si="15"/>
        <v>-</v>
      </c>
    </row>
    <row r="786" spans="1:6" s="198" customFormat="1" ht="12.75" customHeight="1" x14ac:dyDescent="0.2">
      <c r="A786" s="106" t="s">
        <v>1572</v>
      </c>
      <c r="B786" s="253" t="s">
        <v>1573</v>
      </c>
      <c r="C786" s="263" t="s">
        <v>1572</v>
      </c>
      <c r="D786" s="339">
        <v>0</v>
      </c>
      <c r="E786" s="339">
        <v>0</v>
      </c>
      <c r="F786" s="265" t="str">
        <f t="shared" si="15"/>
        <v>-</v>
      </c>
    </row>
    <row r="787" spans="1:6" s="198" customFormat="1" ht="12.75" customHeight="1" x14ac:dyDescent="0.2">
      <c r="A787" s="106" t="s">
        <v>1574</v>
      </c>
      <c r="B787" s="253" t="s">
        <v>1575</v>
      </c>
      <c r="C787" s="263" t="s">
        <v>1574</v>
      </c>
      <c r="D787" s="339">
        <v>3640.22</v>
      </c>
      <c r="E787" s="339">
        <v>3695.84</v>
      </c>
      <c r="F787" s="265">
        <f t="shared" si="15"/>
        <v>101.52792963062673</v>
      </c>
    </row>
    <row r="788" spans="1:6" s="198" customFormat="1" ht="12.75" customHeight="1" x14ac:dyDescent="0.2">
      <c r="A788" s="106" t="s">
        <v>1576</v>
      </c>
      <c r="B788" s="253" t="s">
        <v>1577</v>
      </c>
      <c r="C788" s="263" t="s">
        <v>1576</v>
      </c>
      <c r="D788" s="339">
        <v>0</v>
      </c>
      <c r="E788" s="339">
        <v>0</v>
      </c>
      <c r="F788" s="265" t="str">
        <f t="shared" si="15"/>
        <v>-</v>
      </c>
    </row>
    <row r="789" spans="1:6" s="198" customFormat="1" ht="12.75" customHeight="1" x14ac:dyDescent="0.2">
      <c r="A789" s="106" t="s">
        <v>1578</v>
      </c>
      <c r="B789" s="253" t="s">
        <v>1579</v>
      </c>
      <c r="C789" s="263" t="s">
        <v>1578</v>
      </c>
      <c r="D789" s="339">
        <v>0</v>
      </c>
      <c r="E789" s="339">
        <v>0</v>
      </c>
      <c r="F789" s="265" t="str">
        <f t="shared" si="15"/>
        <v>-</v>
      </c>
    </row>
    <row r="790" spans="1:6" s="198" customFormat="1" ht="12.75" customHeight="1" x14ac:dyDescent="0.2">
      <c r="A790" s="106" t="s">
        <v>1580</v>
      </c>
      <c r="B790" s="253" t="s">
        <v>1581</v>
      </c>
      <c r="C790" s="263" t="s">
        <v>1580</v>
      </c>
      <c r="D790" s="339">
        <v>0</v>
      </c>
      <c r="E790" s="339">
        <v>0</v>
      </c>
      <c r="F790" s="265" t="str">
        <f t="shared" si="15"/>
        <v>-</v>
      </c>
    </row>
    <row r="791" spans="1:6" s="198" customFormat="1" ht="24" customHeight="1" x14ac:dyDescent="0.2">
      <c r="A791" s="106" t="s">
        <v>1582</v>
      </c>
      <c r="B791" s="253" t="s">
        <v>1583</v>
      </c>
      <c r="C791" s="263" t="s">
        <v>1582</v>
      </c>
      <c r="D791" s="339">
        <v>0</v>
      </c>
      <c r="E791" s="339">
        <v>0</v>
      </c>
      <c r="F791" s="265" t="str">
        <f t="shared" si="15"/>
        <v>-</v>
      </c>
    </row>
    <row r="792" spans="1:6" s="198" customFormat="1" ht="12" customHeight="1" x14ac:dyDescent="0.2">
      <c r="A792" s="106" t="s">
        <v>1584</v>
      </c>
      <c r="B792" s="266" t="s">
        <v>1585</v>
      </c>
      <c r="C792" s="263" t="s">
        <v>1584</v>
      </c>
      <c r="D792" s="339">
        <v>0</v>
      </c>
      <c r="E792" s="339">
        <v>0</v>
      </c>
      <c r="F792" s="265" t="str">
        <f t="shared" si="15"/>
        <v>-</v>
      </c>
    </row>
    <row r="793" spans="1:6" s="198" customFormat="1" ht="12.75" customHeight="1" x14ac:dyDescent="0.2">
      <c r="A793" s="106" t="s">
        <v>1586</v>
      </c>
      <c r="B793" s="266" t="s">
        <v>1587</v>
      </c>
      <c r="C793" s="263" t="s">
        <v>1586</v>
      </c>
      <c r="D793" s="339">
        <v>0</v>
      </c>
      <c r="E793" s="339">
        <v>0</v>
      </c>
      <c r="F793" s="265" t="str">
        <f t="shared" si="15"/>
        <v>-</v>
      </c>
    </row>
    <row r="794" spans="1:6" s="198" customFormat="1" ht="12.75" customHeight="1" x14ac:dyDescent="0.2">
      <c r="A794" s="106" t="s">
        <v>1588</v>
      </c>
      <c r="B794" s="266" t="s">
        <v>1589</v>
      </c>
      <c r="C794" s="263" t="s">
        <v>1588</v>
      </c>
      <c r="D794" s="339">
        <v>0</v>
      </c>
      <c r="E794" s="339">
        <v>0</v>
      </c>
      <c r="F794" s="265" t="str">
        <f t="shared" si="15"/>
        <v>-</v>
      </c>
    </row>
    <row r="795" spans="1:6" s="198" customFormat="1" ht="12.75" customHeight="1" x14ac:dyDescent="0.2">
      <c r="A795" s="106" t="s">
        <v>1590</v>
      </c>
      <c r="B795" s="266" t="s">
        <v>1591</v>
      </c>
      <c r="C795" s="263" t="s">
        <v>1590</v>
      </c>
      <c r="D795" s="339">
        <v>0</v>
      </c>
      <c r="E795" s="339">
        <v>0</v>
      </c>
      <c r="F795" s="265" t="str">
        <f t="shared" si="15"/>
        <v>-</v>
      </c>
    </row>
    <row r="796" spans="1:6" s="198" customFormat="1" ht="12.75" customHeight="1" x14ac:dyDescent="0.2">
      <c r="A796" s="106" t="s">
        <v>1592</v>
      </c>
      <c r="B796" s="266" t="s">
        <v>1593</v>
      </c>
      <c r="C796" s="263" t="s">
        <v>1592</v>
      </c>
      <c r="D796" s="339">
        <v>0</v>
      </c>
      <c r="E796" s="339">
        <v>0</v>
      </c>
      <c r="F796" s="265" t="str">
        <f t="shared" si="15"/>
        <v>-</v>
      </c>
    </row>
    <row r="797" spans="1:6" s="198" customFormat="1" ht="24" customHeight="1" x14ac:dyDescent="0.2">
      <c r="A797" s="106" t="s">
        <v>1594</v>
      </c>
      <c r="B797" s="266" t="s">
        <v>1595</v>
      </c>
      <c r="C797" s="263" t="s">
        <v>1594</v>
      </c>
      <c r="D797" s="339">
        <v>0</v>
      </c>
      <c r="E797" s="339">
        <v>0</v>
      </c>
      <c r="F797" s="265" t="str">
        <f t="shared" si="15"/>
        <v>-</v>
      </c>
    </row>
    <row r="798" spans="1:6" s="198" customFormat="1" ht="24" customHeight="1" x14ac:dyDescent="0.2">
      <c r="A798" s="106" t="s">
        <v>1596</v>
      </c>
      <c r="B798" s="266" t="s">
        <v>1597</v>
      </c>
      <c r="C798" s="263" t="s">
        <v>1596</v>
      </c>
      <c r="D798" s="339">
        <v>0</v>
      </c>
      <c r="E798" s="339">
        <v>0</v>
      </c>
      <c r="F798" s="265" t="str">
        <f t="shared" si="15"/>
        <v>-</v>
      </c>
    </row>
    <row r="799" spans="1:6" s="198" customFormat="1" ht="12.75" customHeight="1" x14ac:dyDescent="0.2">
      <c r="A799" s="106" t="s">
        <v>1598</v>
      </c>
      <c r="B799" s="266" t="s">
        <v>1599</v>
      </c>
      <c r="C799" s="263" t="s">
        <v>1598</v>
      </c>
      <c r="D799" s="339">
        <v>0</v>
      </c>
      <c r="E799" s="339">
        <v>0</v>
      </c>
      <c r="F799" s="265" t="str">
        <f t="shared" si="15"/>
        <v>-</v>
      </c>
    </row>
    <row r="800" spans="1:6" s="198" customFormat="1" ht="24" customHeight="1" x14ac:dyDescent="0.2">
      <c r="A800" s="106" t="s">
        <v>1600</v>
      </c>
      <c r="B800" s="266" t="s">
        <v>1601</v>
      </c>
      <c r="C800" s="263" t="s">
        <v>1600</v>
      </c>
      <c r="D800" s="339">
        <v>0</v>
      </c>
      <c r="E800" s="339">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9">
        <v>0</v>
      </c>
      <c r="E804" s="339">
        <v>0</v>
      </c>
      <c r="F804" s="265" t="str">
        <f t="shared" si="15"/>
        <v>-</v>
      </c>
    </row>
    <row r="805" spans="1:6" s="198" customFormat="1" ht="24" customHeight="1" x14ac:dyDescent="0.2">
      <c r="A805" s="106" t="s">
        <v>1610</v>
      </c>
      <c r="B805" s="266" t="s">
        <v>1611</v>
      </c>
      <c r="C805" s="263" t="s">
        <v>1610</v>
      </c>
      <c r="D805" s="339">
        <v>0</v>
      </c>
      <c r="E805" s="339">
        <v>0</v>
      </c>
      <c r="F805" s="265" t="str">
        <f t="shared" si="15"/>
        <v>-</v>
      </c>
    </row>
    <row r="806" spans="1:6" s="198" customFormat="1" ht="24" customHeight="1" x14ac:dyDescent="0.2">
      <c r="A806" s="106" t="s">
        <v>1612</v>
      </c>
      <c r="B806" s="266" t="s">
        <v>1613</v>
      </c>
      <c r="C806" s="263" t="s">
        <v>1612</v>
      </c>
      <c r="D806" s="339">
        <v>0</v>
      </c>
      <c r="E806" s="339">
        <v>0</v>
      </c>
      <c r="F806" s="265" t="str">
        <f t="shared" si="15"/>
        <v>-</v>
      </c>
    </row>
    <row r="807" spans="1:6" s="198" customFormat="1" ht="24" customHeight="1" x14ac:dyDescent="0.2">
      <c r="A807" s="106" t="s">
        <v>1614</v>
      </c>
      <c r="B807" s="266" t="s">
        <v>1615</v>
      </c>
      <c r="C807" s="263" t="s">
        <v>1614</v>
      </c>
      <c r="D807" s="339">
        <v>0</v>
      </c>
      <c r="E807" s="339">
        <v>0</v>
      </c>
      <c r="F807" s="265" t="str">
        <f t="shared" si="15"/>
        <v>-</v>
      </c>
    </row>
    <row r="808" spans="1:6" s="198" customFormat="1" ht="24" customHeight="1" x14ac:dyDescent="0.2">
      <c r="A808" s="106" t="s">
        <v>1616</v>
      </c>
      <c r="B808" s="266" t="s">
        <v>1617</v>
      </c>
      <c r="C808" s="263" t="s">
        <v>1616</v>
      </c>
      <c r="D808" s="339">
        <v>0</v>
      </c>
      <c r="E808" s="339">
        <v>0</v>
      </c>
      <c r="F808" s="265" t="str">
        <f t="shared" si="15"/>
        <v>-</v>
      </c>
    </row>
    <row r="809" spans="1:6" s="198" customFormat="1" ht="24" customHeight="1" x14ac:dyDescent="0.2">
      <c r="A809" s="106" t="s">
        <v>1618</v>
      </c>
      <c r="B809" s="266" t="s">
        <v>1619</v>
      </c>
      <c r="C809" s="263" t="s">
        <v>1618</v>
      </c>
      <c r="D809" s="339">
        <v>0</v>
      </c>
      <c r="E809" s="339">
        <v>0</v>
      </c>
      <c r="F809" s="265" t="str">
        <f t="shared" si="15"/>
        <v>-</v>
      </c>
    </row>
    <row r="810" spans="1:6" s="198" customFormat="1" ht="24" customHeight="1" x14ac:dyDescent="0.2">
      <c r="A810" s="106" t="s">
        <v>1620</v>
      </c>
      <c r="B810" s="266" t="s">
        <v>1621</v>
      </c>
      <c r="C810" s="263" t="s">
        <v>1620</v>
      </c>
      <c r="D810" s="339">
        <v>0</v>
      </c>
      <c r="E810" s="339">
        <v>0</v>
      </c>
      <c r="F810" s="265" t="str">
        <f t="shared" si="15"/>
        <v>-</v>
      </c>
    </row>
    <row r="811" spans="1:6" s="198" customFormat="1" ht="24" customHeight="1" x14ac:dyDescent="0.2">
      <c r="A811" s="106" t="s">
        <v>1622</v>
      </c>
      <c r="B811" s="266" t="s">
        <v>1623</v>
      </c>
      <c r="C811" s="263" t="s">
        <v>1622</v>
      </c>
      <c r="D811" s="339">
        <v>0</v>
      </c>
      <c r="E811" s="339">
        <v>0</v>
      </c>
      <c r="F811" s="265" t="str">
        <f t="shared" si="15"/>
        <v>-</v>
      </c>
    </row>
    <row r="812" spans="1:6" s="198" customFormat="1" ht="12" customHeight="1" x14ac:dyDescent="0.2">
      <c r="A812" s="106" t="s">
        <v>1624</v>
      </c>
      <c r="B812" s="266" t="s">
        <v>1625</v>
      </c>
      <c r="C812" s="263" t="s">
        <v>1624</v>
      </c>
      <c r="D812" s="339">
        <v>0</v>
      </c>
      <c r="E812" s="339">
        <v>0</v>
      </c>
      <c r="F812" s="265" t="str">
        <f t="shared" si="15"/>
        <v>-</v>
      </c>
    </row>
    <row r="813" spans="1:6" s="198" customFormat="1" ht="12" customHeight="1" x14ac:dyDescent="0.2">
      <c r="A813" s="106" t="s">
        <v>1626</v>
      </c>
      <c r="B813" s="266" t="s">
        <v>1627</v>
      </c>
      <c r="C813" s="263" t="s">
        <v>1626</v>
      </c>
      <c r="D813" s="339">
        <v>0</v>
      </c>
      <c r="E813" s="339">
        <v>0</v>
      </c>
      <c r="F813" s="265" t="str">
        <f t="shared" si="15"/>
        <v>-</v>
      </c>
    </row>
    <row r="814" spans="1:6" s="198" customFormat="1" ht="12" customHeight="1" x14ac:dyDescent="0.2">
      <c r="A814" s="106" t="s">
        <v>1628</v>
      </c>
      <c r="B814" s="266" t="s">
        <v>1629</v>
      </c>
      <c r="C814" s="263" t="s">
        <v>1628</v>
      </c>
      <c r="D814" s="339">
        <v>0</v>
      </c>
      <c r="E814" s="339">
        <v>0</v>
      </c>
      <c r="F814" s="265" t="str">
        <f t="shared" si="15"/>
        <v>-</v>
      </c>
    </row>
    <row r="815" spans="1:6" s="198" customFormat="1" ht="24" customHeight="1" x14ac:dyDescent="0.2">
      <c r="A815" s="106" t="s">
        <v>1630</v>
      </c>
      <c r="B815" s="266" t="s">
        <v>1631</v>
      </c>
      <c r="C815" s="263" t="s">
        <v>1630</v>
      </c>
      <c r="D815" s="339">
        <v>0</v>
      </c>
      <c r="E815" s="339">
        <v>0</v>
      </c>
      <c r="F815" s="265" t="str">
        <f t="shared" si="15"/>
        <v>-</v>
      </c>
    </row>
    <row r="816" spans="1:6" s="198" customFormat="1" ht="12" customHeight="1" x14ac:dyDescent="0.2">
      <c r="A816" s="106" t="s">
        <v>1632</v>
      </c>
      <c r="B816" s="266" t="s">
        <v>1633</v>
      </c>
      <c r="C816" s="263" t="s">
        <v>1632</v>
      </c>
      <c r="D816" s="339">
        <v>0</v>
      </c>
      <c r="E816" s="339">
        <v>0</v>
      </c>
      <c r="F816" s="265" t="str">
        <f t="shared" si="15"/>
        <v>-</v>
      </c>
    </row>
    <row r="817" spans="1:6" s="198" customFormat="1" ht="24" customHeight="1" x14ac:dyDescent="0.2">
      <c r="A817" s="106" t="s">
        <v>1634</v>
      </c>
      <c r="B817" s="253" t="s">
        <v>1635</v>
      </c>
      <c r="C817" s="263" t="s">
        <v>1634</v>
      </c>
      <c r="D817" s="339">
        <v>0</v>
      </c>
      <c r="E817" s="339">
        <v>0</v>
      </c>
      <c r="F817" s="265" t="str">
        <f t="shared" si="15"/>
        <v>-</v>
      </c>
    </row>
    <row r="818" spans="1:6" s="198" customFormat="1" ht="24" customHeight="1" x14ac:dyDescent="0.2">
      <c r="A818" s="106" t="s">
        <v>1636</v>
      </c>
      <c r="B818" s="253" t="s">
        <v>1637</v>
      </c>
      <c r="C818" s="263" t="s">
        <v>1636</v>
      </c>
      <c r="D818" s="339">
        <v>0</v>
      </c>
      <c r="E818" s="339">
        <v>0</v>
      </c>
      <c r="F818" s="265" t="str">
        <f t="shared" si="15"/>
        <v>-</v>
      </c>
    </row>
    <row r="819" spans="1:6" s="198" customFormat="1" ht="24" customHeight="1" x14ac:dyDescent="0.2">
      <c r="A819" s="106" t="s">
        <v>1638</v>
      </c>
      <c r="B819" s="253" t="s">
        <v>1639</v>
      </c>
      <c r="C819" s="263" t="s">
        <v>1638</v>
      </c>
      <c r="D819" s="339">
        <v>0</v>
      </c>
      <c r="E819" s="339">
        <v>0</v>
      </c>
      <c r="F819" s="265" t="str">
        <f t="shared" si="15"/>
        <v>-</v>
      </c>
    </row>
    <row r="820" spans="1:6" s="198" customFormat="1" ht="24" customHeight="1" x14ac:dyDescent="0.2">
      <c r="A820" s="106" t="s">
        <v>1640</v>
      </c>
      <c r="B820" s="253" t="s">
        <v>1641</v>
      </c>
      <c r="C820" s="263" t="s">
        <v>1640</v>
      </c>
      <c r="D820" s="339">
        <v>0</v>
      </c>
      <c r="E820" s="339">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9">
        <v>0</v>
      </c>
      <c r="E824" s="339">
        <v>0</v>
      </c>
      <c r="F824" s="265" t="str">
        <f t="shared" si="15"/>
        <v>-</v>
      </c>
    </row>
    <row r="825" spans="1:6" s="198" customFormat="1" ht="24" customHeight="1" x14ac:dyDescent="0.2">
      <c r="A825" s="106" t="s">
        <v>1650</v>
      </c>
      <c r="B825" s="253" t="s">
        <v>1651</v>
      </c>
      <c r="C825" s="263" t="s">
        <v>1650</v>
      </c>
      <c r="D825" s="339">
        <v>0</v>
      </c>
      <c r="E825" s="339">
        <v>0</v>
      </c>
      <c r="F825" s="265" t="str">
        <f t="shared" si="15"/>
        <v>-</v>
      </c>
    </row>
    <row r="826" spans="1:6" s="198" customFormat="1" ht="24" customHeight="1" x14ac:dyDescent="0.2">
      <c r="A826" s="106" t="s">
        <v>1652</v>
      </c>
      <c r="B826" s="253" t="s">
        <v>1653</v>
      </c>
      <c r="C826" s="263" t="s">
        <v>1652</v>
      </c>
      <c r="D826" s="339">
        <v>0</v>
      </c>
      <c r="E826" s="339">
        <v>0</v>
      </c>
      <c r="F826" s="265" t="str">
        <f t="shared" si="15"/>
        <v>-</v>
      </c>
    </row>
    <row r="827" spans="1:6" s="198" customFormat="1" ht="24" customHeight="1" x14ac:dyDescent="0.2">
      <c r="A827" s="106" t="s">
        <v>1654</v>
      </c>
      <c r="B827" s="253" t="s">
        <v>1655</v>
      </c>
      <c r="C827" s="263" t="s">
        <v>1654</v>
      </c>
      <c r="D827" s="339">
        <v>0</v>
      </c>
      <c r="E827" s="339">
        <v>0</v>
      </c>
      <c r="F827" s="265" t="str">
        <f t="shared" si="15"/>
        <v>-</v>
      </c>
    </row>
    <row r="828" spans="1:6" s="198" customFormat="1" ht="24" customHeight="1" x14ac:dyDescent="0.2">
      <c r="A828" s="106" t="s">
        <v>1656</v>
      </c>
      <c r="B828" s="253" t="s">
        <v>1657</v>
      </c>
      <c r="C828" s="263" t="s">
        <v>1656</v>
      </c>
      <c r="D828" s="339">
        <v>0</v>
      </c>
      <c r="E828" s="339">
        <v>0</v>
      </c>
      <c r="F828" s="265" t="str">
        <f t="shared" si="15"/>
        <v>-</v>
      </c>
    </row>
    <row r="829" spans="1:6" s="198" customFormat="1" ht="24" customHeight="1" x14ac:dyDescent="0.2">
      <c r="A829" s="106" t="s">
        <v>1658</v>
      </c>
      <c r="B829" s="253" t="s">
        <v>1659</v>
      </c>
      <c r="C829" s="263" t="s">
        <v>1658</v>
      </c>
      <c r="D829" s="339">
        <v>0</v>
      </c>
      <c r="E829" s="339">
        <v>0</v>
      </c>
      <c r="F829" s="265" t="str">
        <f t="shared" si="15"/>
        <v>-</v>
      </c>
    </row>
    <row r="830" spans="1:6" s="198" customFormat="1" ht="24" customHeight="1" x14ac:dyDescent="0.2">
      <c r="A830" s="106" t="s">
        <v>1660</v>
      </c>
      <c r="B830" s="253" t="s">
        <v>1661</v>
      </c>
      <c r="C830" s="263" t="s">
        <v>1660</v>
      </c>
      <c r="D830" s="339">
        <v>0</v>
      </c>
      <c r="E830" s="339">
        <v>0</v>
      </c>
      <c r="F830" s="265" t="str">
        <f t="shared" si="15"/>
        <v>-</v>
      </c>
    </row>
    <row r="831" spans="1:6" s="198" customFormat="1" ht="12.75" customHeight="1" x14ac:dyDescent="0.2">
      <c r="A831" s="106" t="s">
        <v>1662</v>
      </c>
      <c r="B831" s="253" t="s">
        <v>1663</v>
      </c>
      <c r="C831" s="263" t="s">
        <v>1662</v>
      </c>
      <c r="D831" s="339">
        <v>0</v>
      </c>
      <c r="E831" s="339">
        <v>0</v>
      </c>
      <c r="F831" s="265" t="str">
        <f t="shared" si="15"/>
        <v>-</v>
      </c>
    </row>
    <row r="832" spans="1:6" s="198" customFormat="1" ht="12.75" customHeight="1" x14ac:dyDescent="0.2">
      <c r="A832" s="106" t="s">
        <v>1664</v>
      </c>
      <c r="B832" s="253" t="s">
        <v>1665</v>
      </c>
      <c r="C832" s="263" t="s">
        <v>1664</v>
      </c>
      <c r="D832" s="339">
        <v>0</v>
      </c>
      <c r="E832" s="339">
        <v>0</v>
      </c>
      <c r="F832" s="265" t="str">
        <f t="shared" si="15"/>
        <v>-</v>
      </c>
    </row>
    <row r="833" spans="1:6" s="198" customFormat="1" ht="24" customHeight="1" x14ac:dyDescent="0.2">
      <c r="A833" s="106" t="s">
        <v>1666</v>
      </c>
      <c r="B833" s="253" t="s">
        <v>1667</v>
      </c>
      <c r="C833" s="263" t="s">
        <v>1666</v>
      </c>
      <c r="D833" s="339">
        <v>0</v>
      </c>
      <c r="E833" s="339">
        <v>0</v>
      </c>
      <c r="F833" s="265" t="str">
        <f t="shared" si="15"/>
        <v>-</v>
      </c>
    </row>
    <row r="834" spans="1:6" s="198" customFormat="1" ht="24" customHeight="1" x14ac:dyDescent="0.2">
      <c r="A834" s="106" t="s">
        <v>1668</v>
      </c>
      <c r="B834" s="253" t="s">
        <v>1669</v>
      </c>
      <c r="C834" s="263" t="s">
        <v>1668</v>
      </c>
      <c r="D834" s="339">
        <v>0</v>
      </c>
      <c r="E834" s="339">
        <v>0</v>
      </c>
      <c r="F834" s="265" t="str">
        <f t="shared" si="15"/>
        <v>-</v>
      </c>
    </row>
    <row r="835" spans="1:6" s="198" customFormat="1" ht="12.75" customHeight="1" x14ac:dyDescent="0.2">
      <c r="A835" s="106" t="s">
        <v>1670</v>
      </c>
      <c r="B835" s="253" t="s">
        <v>1671</v>
      </c>
      <c r="C835" s="263" t="s">
        <v>1670</v>
      </c>
      <c r="D835" s="339">
        <v>0</v>
      </c>
      <c r="E835" s="339">
        <v>0</v>
      </c>
      <c r="F835" s="265" t="str">
        <f t="shared" si="15"/>
        <v>-</v>
      </c>
    </row>
    <row r="836" spans="1:6" s="198" customFormat="1" ht="12.75" customHeight="1" x14ac:dyDescent="0.2">
      <c r="A836" s="106" t="s">
        <v>1672</v>
      </c>
      <c r="B836" s="253" t="s">
        <v>1673</v>
      </c>
      <c r="C836" s="263" t="s">
        <v>1672</v>
      </c>
      <c r="D836" s="339">
        <v>0</v>
      </c>
      <c r="E836" s="339">
        <v>0</v>
      </c>
      <c r="F836" s="265" t="str">
        <f t="shared" si="15"/>
        <v>-</v>
      </c>
    </row>
    <row r="837" spans="1:6" s="198" customFormat="1" ht="12.75" customHeight="1" x14ac:dyDescent="0.2">
      <c r="A837" s="106" t="s">
        <v>1674</v>
      </c>
      <c r="B837" s="253" t="s">
        <v>1675</v>
      </c>
      <c r="C837" s="263" t="s">
        <v>1674</v>
      </c>
      <c r="D837" s="339">
        <v>0</v>
      </c>
      <c r="E837" s="339">
        <v>0</v>
      </c>
      <c r="F837" s="265" t="str">
        <f t="shared" si="15"/>
        <v>-</v>
      </c>
    </row>
    <row r="838" spans="1:6" s="198" customFormat="1" ht="12.75" customHeight="1" x14ac:dyDescent="0.2">
      <c r="A838" s="106" t="s">
        <v>1676</v>
      </c>
      <c r="B838" s="253" t="s">
        <v>1677</v>
      </c>
      <c r="C838" s="263" t="s">
        <v>1676</v>
      </c>
      <c r="D838" s="339">
        <v>0</v>
      </c>
      <c r="E838" s="339">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10312.629999999999</v>
      </c>
      <c r="E843" s="196">
        <v>4672.01</v>
      </c>
      <c r="F843" s="254">
        <f t="shared" si="15"/>
        <v>45.303768291890627</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0</v>
      </c>
      <c r="E846" s="196">
        <v>19520</v>
      </c>
      <c r="F846" s="254" t="str">
        <f t="shared" si="16"/>
        <v>-</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3050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0</v>
      </c>
      <c r="E850" s="196">
        <v>908.76</v>
      </c>
      <c r="F850" s="254" t="str">
        <f t="shared" si="16"/>
        <v>-</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2450</v>
      </c>
      <c r="E855" s="196">
        <v>2700</v>
      </c>
      <c r="F855" s="254">
        <f t="shared" si="16"/>
        <v>110.20408163265304</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6137.4</v>
      </c>
      <c r="E857" s="196">
        <v>8461.7999999999993</v>
      </c>
      <c r="F857" s="254">
        <f t="shared" si="16"/>
        <v>137.87271483038418</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9">
        <v>0</v>
      </c>
      <c r="E896" s="339">
        <v>0</v>
      </c>
      <c r="F896" s="265" t="str">
        <f t="shared" si="16"/>
        <v>-</v>
      </c>
    </row>
    <row r="897" spans="1:6" s="198" customFormat="1" ht="24" customHeight="1" x14ac:dyDescent="0.2">
      <c r="A897" s="106" t="s">
        <v>1793</v>
      </c>
      <c r="B897" s="266" t="s">
        <v>1794</v>
      </c>
      <c r="C897" s="263" t="s">
        <v>1793</v>
      </c>
      <c r="D897" s="339">
        <v>0</v>
      </c>
      <c r="E897" s="339">
        <v>0</v>
      </c>
      <c r="F897" s="265" t="str">
        <f t="shared" si="16"/>
        <v>-</v>
      </c>
    </row>
    <row r="898" spans="1:6" s="198" customFormat="1" ht="12" customHeight="1" x14ac:dyDescent="0.2">
      <c r="A898" s="106" t="s">
        <v>1795</v>
      </c>
      <c r="B898" s="253" t="s">
        <v>1796</v>
      </c>
      <c r="C898" s="263" t="s">
        <v>1795</v>
      </c>
      <c r="D898" s="339">
        <v>0</v>
      </c>
      <c r="E898" s="339">
        <v>0</v>
      </c>
      <c r="F898" s="265" t="str">
        <f t="shared" si="16"/>
        <v>-</v>
      </c>
    </row>
    <row r="899" spans="1:6" s="198" customFormat="1" ht="12" customHeight="1" x14ac:dyDescent="0.2">
      <c r="A899" s="106" t="s">
        <v>1797</v>
      </c>
      <c r="B899" s="253" t="s">
        <v>1798</v>
      </c>
      <c r="C899" s="263" t="s">
        <v>1797</v>
      </c>
      <c r="D899" s="339">
        <v>0</v>
      </c>
      <c r="E899" s="339">
        <v>0</v>
      </c>
      <c r="F899" s="265" t="str">
        <f t="shared" si="16"/>
        <v>-</v>
      </c>
    </row>
    <row r="900" spans="1:6" s="198" customFormat="1" ht="12.75" customHeight="1" x14ac:dyDescent="0.2">
      <c r="A900" s="106" t="s">
        <v>1799</v>
      </c>
      <c r="B900" s="253" t="s">
        <v>1800</v>
      </c>
      <c r="C900" s="263" t="s">
        <v>1799</v>
      </c>
      <c r="D900" s="339">
        <v>0</v>
      </c>
      <c r="E900" s="339">
        <v>0</v>
      </c>
      <c r="F900" s="265" t="str">
        <f t="shared" si="16"/>
        <v>-</v>
      </c>
    </row>
    <row r="901" spans="1:6" s="198" customFormat="1" ht="12.75" customHeight="1" x14ac:dyDescent="0.2">
      <c r="A901" s="106" t="s">
        <v>1801</v>
      </c>
      <c r="B901" s="253" t="s">
        <v>1802</v>
      </c>
      <c r="C901" s="263" t="s">
        <v>1801</v>
      </c>
      <c r="D901" s="339">
        <v>0</v>
      </c>
      <c r="E901" s="339">
        <v>0</v>
      </c>
      <c r="F901" s="265" t="str">
        <f t="shared" si="16"/>
        <v>-</v>
      </c>
    </row>
    <row r="902" spans="1:6" s="198" customFormat="1" ht="12.75" customHeight="1" x14ac:dyDescent="0.2">
      <c r="A902" s="106" t="s">
        <v>1803</v>
      </c>
      <c r="B902" s="253" t="s">
        <v>1804</v>
      </c>
      <c r="C902" s="263" t="s">
        <v>1803</v>
      </c>
      <c r="D902" s="339">
        <v>0</v>
      </c>
      <c r="E902" s="339">
        <v>0</v>
      </c>
      <c r="F902" s="265" t="str">
        <f t="shared" si="16"/>
        <v>-</v>
      </c>
    </row>
    <row r="903" spans="1:6" s="198" customFormat="1" ht="12.75" customHeight="1" x14ac:dyDescent="0.2">
      <c r="A903" s="106" t="s">
        <v>1805</v>
      </c>
      <c r="B903" s="253" t="s">
        <v>1806</v>
      </c>
      <c r="C903" s="263" t="s">
        <v>1805</v>
      </c>
      <c r="D903" s="339">
        <v>0</v>
      </c>
      <c r="E903" s="339">
        <v>0</v>
      </c>
      <c r="F903" s="265" t="str">
        <f t="shared" si="16"/>
        <v>-</v>
      </c>
    </row>
    <row r="904" spans="1:6" s="198" customFormat="1" ht="12.75" customHeight="1" x14ac:dyDescent="0.2">
      <c r="A904" s="106" t="s">
        <v>1807</v>
      </c>
      <c r="B904" s="253" t="s">
        <v>1808</v>
      </c>
      <c r="C904" s="263" t="s">
        <v>1807</v>
      </c>
      <c r="D904" s="339">
        <v>0</v>
      </c>
      <c r="E904" s="339">
        <v>0</v>
      </c>
      <c r="F904" s="265" t="str">
        <f t="shared" si="16"/>
        <v>-</v>
      </c>
    </row>
    <row r="905" spans="1:6" s="198" customFormat="1" ht="12.75" customHeight="1" x14ac:dyDescent="0.2">
      <c r="A905" s="106" t="s">
        <v>1809</v>
      </c>
      <c r="B905" s="253" t="s">
        <v>1810</v>
      </c>
      <c r="C905" s="263" t="s">
        <v>1809</v>
      </c>
      <c r="D905" s="339">
        <v>0</v>
      </c>
      <c r="E905" s="339">
        <v>0</v>
      </c>
      <c r="F905" s="265" t="str">
        <f t="shared" si="16"/>
        <v>-</v>
      </c>
    </row>
    <row r="906" spans="1:6" s="198" customFormat="1" ht="12.75" customHeight="1" x14ac:dyDescent="0.2">
      <c r="A906" s="106" t="s">
        <v>1811</v>
      </c>
      <c r="B906" s="253" t="s">
        <v>1812</v>
      </c>
      <c r="C906" s="263" t="s">
        <v>1811</v>
      </c>
      <c r="D906" s="339">
        <v>0</v>
      </c>
      <c r="E906" s="339">
        <v>0</v>
      </c>
      <c r="F906" s="265" t="str">
        <f t="shared" si="16"/>
        <v>-</v>
      </c>
    </row>
    <row r="907" spans="1:6" s="198" customFormat="1" ht="12.75" customHeight="1" x14ac:dyDescent="0.2">
      <c r="A907" s="106" t="s">
        <v>1813</v>
      </c>
      <c r="B907" s="253" t="s">
        <v>1814</v>
      </c>
      <c r="C907" s="263" t="s">
        <v>1813</v>
      </c>
      <c r="D907" s="339">
        <v>0</v>
      </c>
      <c r="E907" s="339">
        <v>0</v>
      </c>
      <c r="F907" s="265" t="str">
        <f t="shared" si="16"/>
        <v>-</v>
      </c>
    </row>
    <row r="908" spans="1:6" s="198" customFormat="1" ht="12.75" customHeight="1" x14ac:dyDescent="0.2">
      <c r="A908" s="106" t="s">
        <v>1815</v>
      </c>
      <c r="B908" s="253" t="s">
        <v>1816</v>
      </c>
      <c r="C908" s="263" t="s">
        <v>1815</v>
      </c>
      <c r="D908" s="339">
        <v>0</v>
      </c>
      <c r="E908" s="339">
        <v>0</v>
      </c>
      <c r="F908" s="265" t="str">
        <f t="shared" si="16"/>
        <v>-</v>
      </c>
    </row>
    <row r="909" spans="1:6" s="198" customFormat="1" ht="24" customHeight="1" x14ac:dyDescent="0.2">
      <c r="A909" s="106" t="s">
        <v>1817</v>
      </c>
      <c r="B909" s="253" t="s">
        <v>1818</v>
      </c>
      <c r="C909" s="263" t="s">
        <v>1817</v>
      </c>
      <c r="D909" s="339">
        <v>0</v>
      </c>
      <c r="E909" s="339">
        <v>0</v>
      </c>
      <c r="F909" s="265" t="str">
        <f t="shared" ref="F909:F972" si="17">IF(D909&lt;&gt;0,IF(E909/D909&gt;=100,"&gt;&gt;100",E909/D909*100),"-")</f>
        <v>-</v>
      </c>
    </row>
    <row r="910" spans="1:6" s="198" customFormat="1" ht="24" customHeight="1" x14ac:dyDescent="0.2">
      <c r="A910" s="106" t="s">
        <v>1819</v>
      </c>
      <c r="B910" s="253" t="s">
        <v>1820</v>
      </c>
      <c r="C910" s="263" t="s">
        <v>1819</v>
      </c>
      <c r="D910" s="339">
        <v>0</v>
      </c>
      <c r="E910" s="339">
        <v>0</v>
      </c>
      <c r="F910" s="265" t="str">
        <f t="shared" si="17"/>
        <v>-</v>
      </c>
    </row>
    <row r="911" spans="1:6" s="198" customFormat="1" ht="12.75" customHeight="1" x14ac:dyDescent="0.2">
      <c r="A911" s="106" t="s">
        <v>1821</v>
      </c>
      <c r="B911" s="253" t="s">
        <v>1822</v>
      </c>
      <c r="C911" s="263" t="s">
        <v>1821</v>
      </c>
      <c r="D911" s="339">
        <v>0</v>
      </c>
      <c r="E911" s="339">
        <v>0</v>
      </c>
      <c r="F911" s="265" t="str">
        <f t="shared" si="17"/>
        <v>-</v>
      </c>
    </row>
    <row r="912" spans="1:6" s="198" customFormat="1" ht="24" customHeight="1" x14ac:dyDescent="0.2">
      <c r="A912" s="106" t="s">
        <v>1823</v>
      </c>
      <c r="B912" s="253" t="s">
        <v>1824</v>
      </c>
      <c r="C912" s="263" t="s">
        <v>1823</v>
      </c>
      <c r="D912" s="339">
        <v>0</v>
      </c>
      <c r="E912" s="339">
        <v>0</v>
      </c>
      <c r="F912" s="265" t="str">
        <f t="shared" si="17"/>
        <v>-</v>
      </c>
    </row>
    <row r="913" spans="1:6" s="198" customFormat="1" ht="24" customHeight="1" x14ac:dyDescent="0.2">
      <c r="A913" s="106" t="s">
        <v>1825</v>
      </c>
      <c r="B913" s="253" t="s">
        <v>1826</v>
      </c>
      <c r="C913" s="263" t="s">
        <v>1825</v>
      </c>
      <c r="D913" s="339">
        <v>0</v>
      </c>
      <c r="E913" s="339">
        <v>0</v>
      </c>
      <c r="F913" s="265" t="str">
        <f t="shared" si="17"/>
        <v>-</v>
      </c>
    </row>
    <row r="914" spans="1:6" s="198" customFormat="1" ht="24" customHeight="1" x14ac:dyDescent="0.2">
      <c r="A914" s="106" t="s">
        <v>1827</v>
      </c>
      <c r="B914" s="253" t="s">
        <v>1828</v>
      </c>
      <c r="C914" s="263" t="s">
        <v>1827</v>
      </c>
      <c r="D914" s="339">
        <v>0</v>
      </c>
      <c r="E914" s="339">
        <v>0</v>
      </c>
      <c r="F914" s="265" t="str">
        <f t="shared" si="17"/>
        <v>-</v>
      </c>
    </row>
    <row r="915" spans="1:6" s="198" customFormat="1" ht="24" customHeight="1" x14ac:dyDescent="0.2">
      <c r="A915" s="106" t="s">
        <v>1829</v>
      </c>
      <c r="B915" s="253" t="s">
        <v>1830</v>
      </c>
      <c r="C915" s="263" t="s">
        <v>1829</v>
      </c>
      <c r="D915" s="339">
        <v>0</v>
      </c>
      <c r="E915" s="339">
        <v>0</v>
      </c>
      <c r="F915" s="265" t="str">
        <f t="shared" si="17"/>
        <v>-</v>
      </c>
    </row>
    <row r="916" spans="1:6" s="198" customFormat="1" ht="24" customHeight="1" x14ac:dyDescent="0.2">
      <c r="A916" s="106" t="s">
        <v>1831</v>
      </c>
      <c r="B916" s="266" t="s">
        <v>1832</v>
      </c>
      <c r="C916" s="263" t="s">
        <v>1831</v>
      </c>
      <c r="D916" s="339">
        <v>0</v>
      </c>
      <c r="E916" s="339">
        <v>0</v>
      </c>
      <c r="F916" s="265" t="str">
        <f t="shared" si="17"/>
        <v>-</v>
      </c>
    </row>
    <row r="917" spans="1:6" s="198" customFormat="1" ht="24" customHeight="1" x14ac:dyDescent="0.2">
      <c r="A917" s="106" t="s">
        <v>1833</v>
      </c>
      <c r="B917" s="266" t="s">
        <v>1834</v>
      </c>
      <c r="C917" s="263" t="s">
        <v>1833</v>
      </c>
      <c r="D917" s="339">
        <v>0</v>
      </c>
      <c r="E917" s="339">
        <v>0</v>
      </c>
      <c r="F917" s="265" t="str">
        <f t="shared" si="17"/>
        <v>-</v>
      </c>
    </row>
    <row r="918" spans="1:6" s="198" customFormat="1" ht="12.75" customHeight="1" x14ac:dyDescent="0.2">
      <c r="A918" s="106" t="s">
        <v>1835</v>
      </c>
      <c r="B918" s="253" t="s">
        <v>1836</v>
      </c>
      <c r="C918" s="263" t="s">
        <v>1835</v>
      </c>
      <c r="D918" s="339">
        <v>0</v>
      </c>
      <c r="E918" s="339">
        <v>0</v>
      </c>
      <c r="F918" s="265" t="str">
        <f t="shared" si="17"/>
        <v>-</v>
      </c>
    </row>
    <row r="919" spans="1:6" s="198" customFormat="1" ht="12.75" customHeight="1" x14ac:dyDescent="0.2">
      <c r="A919" s="106" t="s">
        <v>1837</v>
      </c>
      <c r="B919" s="253" t="s">
        <v>1838</v>
      </c>
      <c r="C919" s="263" t="s">
        <v>1837</v>
      </c>
      <c r="D919" s="339">
        <v>0</v>
      </c>
      <c r="E919" s="339">
        <v>0</v>
      </c>
      <c r="F919" s="265" t="str">
        <f t="shared" si="17"/>
        <v>-</v>
      </c>
    </row>
    <row r="920" spans="1:6" s="198" customFormat="1" ht="12.75" customHeight="1" x14ac:dyDescent="0.2">
      <c r="A920" s="106" t="s">
        <v>1839</v>
      </c>
      <c r="B920" s="253" t="s">
        <v>1840</v>
      </c>
      <c r="C920" s="263" t="s">
        <v>1839</v>
      </c>
      <c r="D920" s="339">
        <v>0</v>
      </c>
      <c r="E920" s="339">
        <v>0</v>
      </c>
      <c r="F920" s="265" t="str">
        <f t="shared" si="17"/>
        <v>-</v>
      </c>
    </row>
    <row r="921" spans="1:6" s="198" customFormat="1" ht="12.75" customHeight="1" x14ac:dyDescent="0.2">
      <c r="A921" s="106" t="s">
        <v>1841</v>
      </c>
      <c r="B921" s="253" t="s">
        <v>1842</v>
      </c>
      <c r="C921" s="263" t="s">
        <v>1841</v>
      </c>
      <c r="D921" s="339">
        <v>0</v>
      </c>
      <c r="E921" s="339">
        <v>0</v>
      </c>
      <c r="F921" s="265" t="str">
        <f t="shared" si="17"/>
        <v>-</v>
      </c>
    </row>
    <row r="922" spans="1:6" s="198" customFormat="1" ht="12.75" customHeight="1" x14ac:dyDescent="0.2">
      <c r="A922" s="106" t="s">
        <v>1843</v>
      </c>
      <c r="B922" s="253" t="s">
        <v>1844</v>
      </c>
      <c r="C922" s="263" t="s">
        <v>1843</v>
      </c>
      <c r="D922" s="339">
        <v>0</v>
      </c>
      <c r="E922" s="339">
        <v>0</v>
      </c>
      <c r="F922" s="265" t="str">
        <f t="shared" si="17"/>
        <v>-</v>
      </c>
    </row>
    <row r="923" spans="1:6" s="198" customFormat="1" ht="12.75" customHeight="1" x14ac:dyDescent="0.2">
      <c r="A923" s="106" t="s">
        <v>1845</v>
      </c>
      <c r="B923" s="253" t="s">
        <v>1846</v>
      </c>
      <c r="C923" s="263" t="s">
        <v>1845</v>
      </c>
      <c r="D923" s="339">
        <v>0</v>
      </c>
      <c r="E923" s="339">
        <v>0</v>
      </c>
      <c r="F923" s="265" t="str">
        <f t="shared" si="17"/>
        <v>-</v>
      </c>
    </row>
    <row r="924" spans="1:6" s="198" customFormat="1" ht="24" customHeight="1" x14ac:dyDescent="0.2">
      <c r="A924" s="106" t="s">
        <v>1847</v>
      </c>
      <c r="B924" s="253" t="s">
        <v>1848</v>
      </c>
      <c r="C924" s="263" t="s">
        <v>1847</v>
      </c>
      <c r="D924" s="339">
        <v>0</v>
      </c>
      <c r="E924" s="339">
        <v>0</v>
      </c>
      <c r="F924" s="265" t="str">
        <f t="shared" si="17"/>
        <v>-</v>
      </c>
    </row>
    <row r="925" spans="1:6" s="198" customFormat="1" ht="12.75" customHeight="1" x14ac:dyDescent="0.2">
      <c r="A925" s="106" t="s">
        <v>1849</v>
      </c>
      <c r="B925" s="253" t="s">
        <v>1850</v>
      </c>
      <c r="C925" s="263" t="s">
        <v>1849</v>
      </c>
      <c r="D925" s="339">
        <v>0</v>
      </c>
      <c r="E925" s="339">
        <v>0</v>
      </c>
      <c r="F925" s="265" t="str">
        <f t="shared" si="17"/>
        <v>-</v>
      </c>
    </row>
    <row r="926" spans="1:6" s="198" customFormat="1" ht="12.75" customHeight="1" x14ac:dyDescent="0.2">
      <c r="A926" s="106" t="s">
        <v>1851</v>
      </c>
      <c r="B926" s="253" t="s">
        <v>1852</v>
      </c>
      <c r="C926" s="263" t="s">
        <v>1851</v>
      </c>
      <c r="D926" s="339">
        <v>0</v>
      </c>
      <c r="E926" s="339">
        <v>0</v>
      </c>
      <c r="F926" s="265" t="str">
        <f t="shared" si="17"/>
        <v>-</v>
      </c>
    </row>
    <row r="927" spans="1:6" s="198" customFormat="1" ht="12.75" customHeight="1" x14ac:dyDescent="0.2">
      <c r="A927" s="106" t="s">
        <v>1853</v>
      </c>
      <c r="B927" s="253" t="s">
        <v>1854</v>
      </c>
      <c r="C927" s="263" t="s">
        <v>1853</v>
      </c>
      <c r="D927" s="339">
        <v>0</v>
      </c>
      <c r="E927" s="339">
        <v>0</v>
      </c>
      <c r="F927" s="265" t="str">
        <f t="shared" si="17"/>
        <v>-</v>
      </c>
    </row>
    <row r="928" spans="1:6" s="198" customFormat="1" ht="12.75" customHeight="1" x14ac:dyDescent="0.2">
      <c r="A928" s="106" t="s">
        <v>1855</v>
      </c>
      <c r="B928" s="253" t="s">
        <v>1856</v>
      </c>
      <c r="C928" s="263" t="s">
        <v>1855</v>
      </c>
      <c r="D928" s="339">
        <v>0</v>
      </c>
      <c r="E928" s="339">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9">
        <v>0</v>
      </c>
      <c r="E937" s="339">
        <v>0</v>
      </c>
      <c r="F937" s="265" t="str">
        <f t="shared" si="17"/>
        <v>-</v>
      </c>
    </row>
    <row r="938" spans="1:6" s="198" customFormat="1" ht="24" customHeight="1" x14ac:dyDescent="0.2">
      <c r="A938" s="106" t="s">
        <v>1875</v>
      </c>
      <c r="B938" s="266" t="s">
        <v>1876</v>
      </c>
      <c r="C938" s="263" t="s">
        <v>1875</v>
      </c>
      <c r="D938" s="339">
        <v>0</v>
      </c>
      <c r="E938" s="339">
        <v>0</v>
      </c>
      <c r="F938" s="265" t="str">
        <f t="shared" si="17"/>
        <v>-</v>
      </c>
    </row>
    <row r="939" spans="1:6" s="198" customFormat="1" ht="12" customHeight="1" x14ac:dyDescent="0.2">
      <c r="A939" s="106" t="s">
        <v>1877</v>
      </c>
      <c r="B939" s="253" t="s">
        <v>1878</v>
      </c>
      <c r="C939" s="263" t="s">
        <v>1877</v>
      </c>
      <c r="D939" s="339">
        <v>0</v>
      </c>
      <c r="E939" s="339">
        <v>0</v>
      </c>
      <c r="F939" s="265" t="str">
        <f t="shared" si="17"/>
        <v>-</v>
      </c>
    </row>
    <row r="940" spans="1:6" s="198" customFormat="1" ht="12" customHeight="1" x14ac:dyDescent="0.2">
      <c r="A940" s="106" t="s">
        <v>1879</v>
      </c>
      <c r="B940" s="253" t="s">
        <v>1880</v>
      </c>
      <c r="C940" s="263" t="s">
        <v>1879</v>
      </c>
      <c r="D940" s="339">
        <v>0</v>
      </c>
      <c r="E940" s="339">
        <v>0</v>
      </c>
      <c r="F940" s="265" t="str">
        <f t="shared" si="17"/>
        <v>-</v>
      </c>
    </row>
    <row r="941" spans="1:6" s="198" customFormat="1" ht="12.75" customHeight="1" x14ac:dyDescent="0.2">
      <c r="A941" s="106" t="s">
        <v>1881</v>
      </c>
      <c r="B941" s="253" t="s">
        <v>1882</v>
      </c>
      <c r="C941" s="263" t="s">
        <v>1881</v>
      </c>
      <c r="D941" s="339">
        <v>0</v>
      </c>
      <c r="E941" s="339">
        <v>0</v>
      </c>
      <c r="F941" s="265" t="str">
        <f t="shared" si="17"/>
        <v>-</v>
      </c>
    </row>
    <row r="942" spans="1:6" s="198" customFormat="1" ht="24" customHeight="1" x14ac:dyDescent="0.2">
      <c r="A942" s="106" t="s">
        <v>1883</v>
      </c>
      <c r="B942" s="266" t="s">
        <v>1884</v>
      </c>
      <c r="C942" s="263" t="s">
        <v>1883</v>
      </c>
      <c r="D942" s="339">
        <v>0</v>
      </c>
      <c r="E942" s="339">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9">
        <v>0</v>
      </c>
      <c r="E966" s="339">
        <v>0</v>
      </c>
      <c r="F966" s="265" t="str">
        <f t="shared" si="17"/>
        <v>-</v>
      </c>
    </row>
    <row r="967" spans="1:6" s="198" customFormat="1" ht="12" customHeight="1" x14ac:dyDescent="0.2">
      <c r="A967" s="106" t="s">
        <v>1933</v>
      </c>
      <c r="B967" s="253" t="s">
        <v>1934</v>
      </c>
      <c r="C967" s="263" t="s">
        <v>1933</v>
      </c>
      <c r="D967" s="339">
        <v>0</v>
      </c>
      <c r="E967" s="339">
        <v>0</v>
      </c>
      <c r="F967" s="265" t="str">
        <f t="shared" si="17"/>
        <v>-</v>
      </c>
    </row>
    <row r="968" spans="1:6" s="198" customFormat="1" ht="12" customHeight="1" x14ac:dyDescent="0.2">
      <c r="A968" s="106" t="s">
        <v>1935</v>
      </c>
      <c r="B968" s="253" t="s">
        <v>1936</v>
      </c>
      <c r="C968" s="263" t="s">
        <v>1935</v>
      </c>
      <c r="D968" s="339">
        <v>0</v>
      </c>
      <c r="E968" s="339">
        <v>0</v>
      </c>
      <c r="F968" s="265" t="str">
        <f t="shared" si="17"/>
        <v>-</v>
      </c>
    </row>
    <row r="969" spans="1:6" s="198" customFormat="1" ht="24" customHeight="1" x14ac:dyDescent="0.2">
      <c r="A969" s="106" t="s">
        <v>1937</v>
      </c>
      <c r="B969" s="253" t="s">
        <v>1938</v>
      </c>
      <c r="C969" s="263" t="s">
        <v>1937</v>
      </c>
      <c r="D969" s="339">
        <v>0</v>
      </c>
      <c r="E969" s="339">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9">
        <v>0</v>
      </c>
      <c r="E974" s="339">
        <v>0</v>
      </c>
      <c r="F974" s="265" t="str">
        <f t="shared" si="18"/>
        <v>-</v>
      </c>
    </row>
    <row r="975" spans="1:6" s="198" customFormat="1" ht="24" customHeight="1" x14ac:dyDescent="0.2">
      <c r="A975" s="106" t="s">
        <v>1949</v>
      </c>
      <c r="B975" s="253" t="s">
        <v>1950</v>
      </c>
      <c r="C975" s="263" t="s">
        <v>1949</v>
      </c>
      <c r="D975" s="339">
        <v>0</v>
      </c>
      <c r="E975" s="339">
        <v>0</v>
      </c>
      <c r="F975" s="265" t="str">
        <f t="shared" si="18"/>
        <v>-</v>
      </c>
    </row>
    <row r="976" spans="1:6" s="198" customFormat="1" ht="24" customHeight="1" x14ac:dyDescent="0.2">
      <c r="A976" s="106" t="s">
        <v>1951</v>
      </c>
      <c r="B976" s="266" t="s">
        <v>1952</v>
      </c>
      <c r="C976" s="263" t="s">
        <v>1951</v>
      </c>
      <c r="D976" s="339">
        <v>0</v>
      </c>
      <c r="E976" s="339">
        <v>0</v>
      </c>
      <c r="F976" s="265" t="str">
        <f t="shared" si="18"/>
        <v>-</v>
      </c>
    </row>
    <row r="977" spans="1:6" s="198" customFormat="1" ht="24" customHeight="1" x14ac:dyDescent="0.2">
      <c r="A977" s="106" t="s">
        <v>1953</v>
      </c>
      <c r="B977" s="253" t="s">
        <v>1954</v>
      </c>
      <c r="C977" s="263" t="s">
        <v>1953</v>
      </c>
      <c r="D977" s="339">
        <v>0</v>
      </c>
      <c r="E977" s="339">
        <v>0</v>
      </c>
      <c r="F977" s="265" t="str">
        <f t="shared" si="18"/>
        <v>-</v>
      </c>
    </row>
    <row r="978" spans="1:6" s="198" customFormat="1" ht="24" customHeight="1" x14ac:dyDescent="0.2">
      <c r="A978" s="106" t="s">
        <v>1955</v>
      </c>
      <c r="B978" s="253" t="s">
        <v>1956</v>
      </c>
      <c r="C978" s="263" t="s">
        <v>1955</v>
      </c>
      <c r="D978" s="339">
        <v>0</v>
      </c>
      <c r="E978" s="339">
        <v>0</v>
      </c>
      <c r="F978" s="265" t="str">
        <f t="shared" si="18"/>
        <v>-</v>
      </c>
    </row>
    <row r="979" spans="1:6" s="198" customFormat="1" ht="24" customHeight="1" x14ac:dyDescent="0.2">
      <c r="A979" s="106" t="s">
        <v>1957</v>
      </c>
      <c r="B979" s="266" t="s">
        <v>1958</v>
      </c>
      <c r="C979" s="263" t="s">
        <v>1957</v>
      </c>
      <c r="D979" s="339">
        <v>0</v>
      </c>
      <c r="E979" s="339">
        <v>0</v>
      </c>
      <c r="F979" s="265" t="str">
        <f t="shared" si="18"/>
        <v>-</v>
      </c>
    </row>
    <row r="980" spans="1:6" s="198" customFormat="1" ht="24" customHeight="1" x14ac:dyDescent="0.2">
      <c r="A980" s="106" t="s">
        <v>1959</v>
      </c>
      <c r="B980" s="253" t="s">
        <v>1960</v>
      </c>
      <c r="C980" s="263" t="s">
        <v>1959</v>
      </c>
      <c r="D980" s="339">
        <v>0</v>
      </c>
      <c r="E980" s="339">
        <v>0</v>
      </c>
      <c r="F980" s="265" t="str">
        <f t="shared" si="18"/>
        <v>-</v>
      </c>
    </row>
    <row r="981" spans="1:6" s="198" customFormat="1" ht="24" customHeight="1" x14ac:dyDescent="0.2">
      <c r="A981" s="106" t="s">
        <v>1961</v>
      </c>
      <c r="B981" s="253" t="s">
        <v>1962</v>
      </c>
      <c r="C981" s="263" t="s">
        <v>1961</v>
      </c>
      <c r="D981" s="339">
        <v>0</v>
      </c>
      <c r="E981" s="339">
        <v>12481.05</v>
      </c>
      <c r="F981" s="265" t="str">
        <f t="shared" si="18"/>
        <v>-</v>
      </c>
    </row>
    <row r="982" spans="1:6" s="198" customFormat="1" ht="24" customHeight="1" x14ac:dyDescent="0.2">
      <c r="A982" s="106" t="s">
        <v>1963</v>
      </c>
      <c r="B982" s="253" t="s">
        <v>1964</v>
      </c>
      <c r="C982" s="263" t="s">
        <v>1963</v>
      </c>
      <c r="D982" s="339">
        <v>0</v>
      </c>
      <c r="E982" s="339">
        <v>0</v>
      </c>
      <c r="F982" s="265" t="str">
        <f t="shared" si="18"/>
        <v>-</v>
      </c>
    </row>
    <row r="983" spans="1:6" s="198" customFormat="1" ht="24" customHeight="1" x14ac:dyDescent="0.2">
      <c r="A983" s="106" t="s">
        <v>1965</v>
      </c>
      <c r="B983" s="253" t="s">
        <v>1966</v>
      </c>
      <c r="C983" s="263" t="s">
        <v>1965</v>
      </c>
      <c r="D983" s="339">
        <v>0</v>
      </c>
      <c r="E983" s="339">
        <v>0</v>
      </c>
      <c r="F983" s="265" t="str">
        <f t="shared" si="18"/>
        <v>-</v>
      </c>
    </row>
    <row r="984" spans="1:6" s="198" customFormat="1" ht="24" customHeight="1" x14ac:dyDescent="0.2">
      <c r="A984" s="106" t="s">
        <v>1967</v>
      </c>
      <c r="B984" s="253" t="s">
        <v>1968</v>
      </c>
      <c r="C984" s="263" t="s">
        <v>1967</v>
      </c>
      <c r="D984" s="339">
        <v>0</v>
      </c>
      <c r="E984" s="339">
        <v>0</v>
      </c>
      <c r="F984" s="265" t="str">
        <f t="shared" si="18"/>
        <v>-</v>
      </c>
    </row>
    <row r="985" spans="1:6" s="198" customFormat="1" ht="24" customHeight="1" x14ac:dyDescent="0.2">
      <c r="A985" s="106" t="s">
        <v>1969</v>
      </c>
      <c r="B985" s="253" t="s">
        <v>1970</v>
      </c>
      <c r="C985" s="263" t="s">
        <v>1969</v>
      </c>
      <c r="D985" s="339">
        <v>0</v>
      </c>
      <c r="E985" s="339">
        <v>0</v>
      </c>
      <c r="F985" s="265" t="str">
        <f t="shared" si="18"/>
        <v>-</v>
      </c>
    </row>
    <row r="986" spans="1:6" s="198" customFormat="1" ht="24" customHeight="1" x14ac:dyDescent="0.2">
      <c r="A986" s="106" t="s">
        <v>1971</v>
      </c>
      <c r="B986" s="253" t="s">
        <v>1972</v>
      </c>
      <c r="C986" s="263" t="s">
        <v>1971</v>
      </c>
      <c r="D986" s="339">
        <v>0</v>
      </c>
      <c r="E986" s="339">
        <v>0</v>
      </c>
      <c r="F986" s="265" t="str">
        <f t="shared" si="18"/>
        <v>-</v>
      </c>
    </row>
    <row r="987" spans="1:6" s="198" customFormat="1" ht="24" customHeight="1" x14ac:dyDescent="0.2">
      <c r="A987" s="106" t="s">
        <v>1973</v>
      </c>
      <c r="B987" s="253" t="s">
        <v>1974</v>
      </c>
      <c r="C987" s="263" t="s">
        <v>1973</v>
      </c>
      <c r="D987" s="339">
        <v>0</v>
      </c>
      <c r="E987" s="339">
        <v>0</v>
      </c>
      <c r="F987" s="265" t="str">
        <f t="shared" si="18"/>
        <v>-</v>
      </c>
    </row>
    <row r="988" spans="1:6" s="198" customFormat="1" ht="12" customHeight="1" x14ac:dyDescent="0.2">
      <c r="A988" s="106" t="s">
        <v>1975</v>
      </c>
      <c r="B988" s="253" t="s">
        <v>1976</v>
      </c>
      <c r="C988" s="263" t="s">
        <v>1975</v>
      </c>
      <c r="D988" s="339">
        <v>0</v>
      </c>
      <c r="E988" s="339">
        <v>0</v>
      </c>
      <c r="F988" s="265" t="str">
        <f t="shared" si="18"/>
        <v>-</v>
      </c>
    </row>
    <row r="989" spans="1:6" s="198" customFormat="1" ht="24" customHeight="1" x14ac:dyDescent="0.2">
      <c r="A989" s="106" t="s">
        <v>1977</v>
      </c>
      <c r="B989" s="266" t="s">
        <v>1978</v>
      </c>
      <c r="C989" s="263" t="s">
        <v>1977</v>
      </c>
      <c r="D989" s="339">
        <v>0</v>
      </c>
      <c r="E989" s="339">
        <v>0</v>
      </c>
      <c r="F989" s="265" t="str">
        <f t="shared" si="18"/>
        <v>-</v>
      </c>
    </row>
    <row r="990" spans="1:6" s="198" customFormat="1" ht="24" customHeight="1" x14ac:dyDescent="0.2">
      <c r="A990" s="106" t="s">
        <v>1979</v>
      </c>
      <c r="B990" s="266" t="s">
        <v>1980</v>
      </c>
      <c r="C990" s="263" t="s">
        <v>1979</v>
      </c>
      <c r="D990" s="339">
        <v>0</v>
      </c>
      <c r="E990" s="339">
        <v>0</v>
      </c>
      <c r="F990" s="265" t="str">
        <f t="shared" si="18"/>
        <v>-</v>
      </c>
    </row>
    <row r="991" spans="1:6" s="198" customFormat="1" ht="24" customHeight="1" x14ac:dyDescent="0.2">
      <c r="A991" s="106" t="s">
        <v>1981</v>
      </c>
      <c r="B991" s="266" t="s">
        <v>1982</v>
      </c>
      <c r="C991" s="263" t="s">
        <v>1981</v>
      </c>
      <c r="D991" s="339">
        <v>0</v>
      </c>
      <c r="E991" s="339">
        <v>0</v>
      </c>
      <c r="F991" s="265" t="str">
        <f t="shared" si="18"/>
        <v>-</v>
      </c>
    </row>
    <row r="992" spans="1:6" s="198" customFormat="1" ht="24" customHeight="1" x14ac:dyDescent="0.2">
      <c r="A992" s="106" t="s">
        <v>1983</v>
      </c>
      <c r="B992" s="253" t="s">
        <v>1984</v>
      </c>
      <c r="C992" s="263" t="s">
        <v>1983</v>
      </c>
      <c r="D992" s="339">
        <v>0</v>
      </c>
      <c r="E992" s="339">
        <v>0</v>
      </c>
      <c r="F992" s="265" t="str">
        <f t="shared" si="18"/>
        <v>-</v>
      </c>
    </row>
    <row r="993" spans="1:6" s="198" customFormat="1" ht="12.75" customHeight="1" x14ac:dyDescent="0.2">
      <c r="A993" s="106" t="s">
        <v>1985</v>
      </c>
      <c r="B993" s="253" t="s">
        <v>1986</v>
      </c>
      <c r="C993" s="263" t="s">
        <v>1985</v>
      </c>
      <c r="D993" s="339">
        <v>0</v>
      </c>
      <c r="E993" s="339">
        <v>0</v>
      </c>
      <c r="F993" s="265" t="str">
        <f t="shared" si="18"/>
        <v>-</v>
      </c>
    </row>
    <row r="994" spans="1:6" s="198" customFormat="1" ht="24" customHeight="1" x14ac:dyDescent="0.2">
      <c r="A994" s="106" t="s">
        <v>1987</v>
      </c>
      <c r="B994" s="253" t="s">
        <v>1988</v>
      </c>
      <c r="C994" s="263" t="s">
        <v>1987</v>
      </c>
      <c r="D994" s="339">
        <v>0</v>
      </c>
      <c r="E994" s="339">
        <v>0</v>
      </c>
      <c r="F994" s="265" t="str">
        <f t="shared" si="18"/>
        <v>-</v>
      </c>
    </row>
    <row r="995" spans="1:6" s="198" customFormat="1" ht="12.75" customHeight="1" x14ac:dyDescent="0.2">
      <c r="A995" s="106" t="s">
        <v>1989</v>
      </c>
      <c r="B995" s="253" t="s">
        <v>1990</v>
      </c>
      <c r="C995" s="263" t="s">
        <v>1989</v>
      </c>
      <c r="D995" s="339">
        <v>0</v>
      </c>
      <c r="E995" s="339">
        <v>0</v>
      </c>
      <c r="F995" s="265" t="str">
        <f t="shared" si="18"/>
        <v>-</v>
      </c>
    </row>
    <row r="996" spans="1:6" s="198" customFormat="1" ht="12.75" customHeight="1" x14ac:dyDescent="0.2">
      <c r="A996" s="106" t="s">
        <v>1991</v>
      </c>
      <c r="B996" s="253" t="s">
        <v>1992</v>
      </c>
      <c r="C996" s="263" t="s">
        <v>1991</v>
      </c>
      <c r="D996" s="339">
        <v>0</v>
      </c>
      <c r="E996" s="339">
        <v>0</v>
      </c>
      <c r="F996" s="265" t="str">
        <f t="shared" si="18"/>
        <v>-</v>
      </c>
    </row>
    <row r="997" spans="1:6" s="198" customFormat="1" ht="12.75" customHeight="1" x14ac:dyDescent="0.2">
      <c r="A997" s="106" t="s">
        <v>1993</v>
      </c>
      <c r="B997" s="253" t="s">
        <v>1994</v>
      </c>
      <c r="C997" s="263" t="s">
        <v>1993</v>
      </c>
      <c r="D997" s="339">
        <v>0</v>
      </c>
      <c r="E997" s="339">
        <v>0</v>
      </c>
      <c r="F997" s="265" t="str">
        <f t="shared" si="18"/>
        <v>-</v>
      </c>
    </row>
    <row r="998" spans="1:6" s="198" customFormat="1" ht="12.75" customHeight="1" x14ac:dyDescent="0.2">
      <c r="A998" s="106" t="s">
        <v>1995</v>
      </c>
      <c r="B998" s="253" t="s">
        <v>1996</v>
      </c>
      <c r="C998" s="263" t="s">
        <v>1995</v>
      </c>
      <c r="D998" s="339">
        <v>0</v>
      </c>
      <c r="E998" s="339">
        <v>0</v>
      </c>
      <c r="F998" s="265" t="str">
        <f t="shared" si="18"/>
        <v>-</v>
      </c>
    </row>
    <row r="999" spans="1:6" s="198" customFormat="1" ht="12.75" customHeight="1" x14ac:dyDescent="0.2">
      <c r="A999" s="106" t="s">
        <v>1997</v>
      </c>
      <c r="B999" s="253" t="s">
        <v>1998</v>
      </c>
      <c r="C999" s="263" t="s">
        <v>1997</v>
      </c>
      <c r="D999" s="339">
        <v>0</v>
      </c>
      <c r="E999" s="339">
        <v>0</v>
      </c>
      <c r="F999" s="265" t="str">
        <f t="shared" si="18"/>
        <v>-</v>
      </c>
    </row>
    <row r="1000" spans="1:6" s="198" customFormat="1" ht="12.75" customHeight="1" x14ac:dyDescent="0.2">
      <c r="A1000" s="106" t="s">
        <v>1999</v>
      </c>
      <c r="B1000" s="253" t="s">
        <v>2000</v>
      </c>
      <c r="C1000" s="263" t="s">
        <v>1999</v>
      </c>
      <c r="D1000" s="339">
        <v>0</v>
      </c>
      <c r="E1000" s="339">
        <v>0</v>
      </c>
      <c r="F1000" s="265" t="str">
        <f t="shared" si="18"/>
        <v>-</v>
      </c>
    </row>
    <row r="1001" spans="1:6" s="198" customFormat="1" ht="12.75" customHeight="1" x14ac:dyDescent="0.2">
      <c r="A1001" s="106" t="s">
        <v>2001</v>
      </c>
      <c r="B1001" s="253" t="s">
        <v>2002</v>
      </c>
      <c r="C1001" s="263" t="s">
        <v>2001</v>
      </c>
      <c r="D1001" s="339">
        <v>0</v>
      </c>
      <c r="E1001" s="339">
        <v>0</v>
      </c>
      <c r="F1001" s="265" t="str">
        <f t="shared" si="18"/>
        <v>-</v>
      </c>
    </row>
    <row r="1002" spans="1:6" s="198" customFormat="1" ht="12.75" customHeight="1" x14ac:dyDescent="0.2">
      <c r="A1002" s="106" t="s">
        <v>2003</v>
      </c>
      <c r="B1002" s="253" t="s">
        <v>2004</v>
      </c>
      <c r="C1002" s="263" t="s">
        <v>2003</v>
      </c>
      <c r="D1002" s="339">
        <v>0</v>
      </c>
      <c r="E1002" s="339">
        <v>0</v>
      </c>
      <c r="F1002" s="265" t="str">
        <f t="shared" si="18"/>
        <v>-</v>
      </c>
    </row>
    <row r="1003" spans="1:6" s="198" customFormat="1" ht="24" customHeight="1" x14ac:dyDescent="0.2">
      <c r="A1003" s="106" t="s">
        <v>2005</v>
      </c>
      <c r="B1003" s="253" t="s">
        <v>2006</v>
      </c>
      <c r="C1003" s="263" t="s">
        <v>2005</v>
      </c>
      <c r="D1003" s="339">
        <v>0</v>
      </c>
      <c r="E1003" s="339">
        <v>0</v>
      </c>
      <c r="F1003" s="265" t="str">
        <f t="shared" si="18"/>
        <v>-</v>
      </c>
    </row>
    <row r="1004" spans="1:6" s="198" customFormat="1" ht="24" customHeight="1" x14ac:dyDescent="0.2">
      <c r="A1004" s="106" t="s">
        <v>2007</v>
      </c>
      <c r="B1004" s="253" t="s">
        <v>2008</v>
      </c>
      <c r="C1004" s="263" t="s">
        <v>2007</v>
      </c>
      <c r="D1004" s="339">
        <v>0</v>
      </c>
      <c r="E1004" s="339">
        <v>0</v>
      </c>
      <c r="F1004" s="265" t="str">
        <f t="shared" si="18"/>
        <v>-</v>
      </c>
    </row>
    <row r="1005" spans="1:6" s="198" customFormat="1" ht="24" customHeight="1" x14ac:dyDescent="0.2">
      <c r="A1005" s="106" t="s">
        <v>2009</v>
      </c>
      <c r="B1005" s="253" t="s">
        <v>2010</v>
      </c>
      <c r="C1005" s="263" t="s">
        <v>2009</v>
      </c>
      <c r="D1005" s="339">
        <v>0</v>
      </c>
      <c r="E1005" s="339">
        <v>0</v>
      </c>
      <c r="F1005" s="265" t="str">
        <f t="shared" si="18"/>
        <v>-</v>
      </c>
    </row>
    <row r="1006" spans="1:6" s="198" customFormat="1" ht="24" customHeight="1" x14ac:dyDescent="0.2">
      <c r="A1006" s="106" t="s">
        <v>2011</v>
      </c>
      <c r="B1006" s="253" t="s">
        <v>2012</v>
      </c>
      <c r="C1006" s="263" t="s">
        <v>2011</v>
      </c>
      <c r="D1006" s="339">
        <v>0</v>
      </c>
      <c r="E1006" s="339">
        <v>0</v>
      </c>
      <c r="F1006" s="265" t="str">
        <f t="shared" si="18"/>
        <v>-</v>
      </c>
    </row>
    <row r="1007" spans="1:6" s="198" customFormat="1" ht="24" customHeight="1" x14ac:dyDescent="0.2">
      <c r="A1007" s="106" t="s">
        <v>2013</v>
      </c>
      <c r="B1007" s="253" t="s">
        <v>2014</v>
      </c>
      <c r="C1007" s="263" t="s">
        <v>2013</v>
      </c>
      <c r="D1007" s="339">
        <v>0</v>
      </c>
      <c r="E1007" s="339">
        <v>0</v>
      </c>
      <c r="F1007" s="265" t="str">
        <f t="shared" si="18"/>
        <v>-</v>
      </c>
    </row>
    <row r="1008" spans="1:6" s="198" customFormat="1" ht="24" customHeight="1" x14ac:dyDescent="0.2">
      <c r="A1008" s="106" t="s">
        <v>2015</v>
      </c>
      <c r="B1008" s="253" t="s">
        <v>2016</v>
      </c>
      <c r="C1008" s="263" t="s">
        <v>2015</v>
      </c>
      <c r="D1008" s="339">
        <v>0</v>
      </c>
      <c r="E1008" s="339">
        <v>0</v>
      </c>
      <c r="F1008" s="265" t="str">
        <f t="shared" si="18"/>
        <v>-</v>
      </c>
    </row>
    <row r="1009" spans="1:6" s="198" customFormat="1" ht="24" customHeight="1" x14ac:dyDescent="0.2">
      <c r="A1009" s="273" t="s">
        <v>2017</v>
      </c>
      <c r="B1009" s="253" t="s">
        <v>2018</v>
      </c>
      <c r="C1009" s="274" t="s">
        <v>2017</v>
      </c>
      <c r="D1009" s="342">
        <v>0</v>
      </c>
      <c r="E1009" s="342">
        <v>0</v>
      </c>
      <c r="F1009" s="276" t="str">
        <f t="shared" si="18"/>
        <v>-</v>
      </c>
    </row>
    <row r="1010" spans="1:6" s="198" customFormat="1" ht="20.100000000000001" customHeight="1" x14ac:dyDescent="0.2">
      <c r="A1010" s="26" t="s">
        <v>2019</v>
      </c>
      <c r="B1010" s="25"/>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3">
        <v>0</v>
      </c>
      <c r="E1012" s="343">
        <v>0</v>
      </c>
      <c r="F1012" s="265" t="str">
        <f t="shared" ref="F1012:F1019" si="19">IF(D1012&lt;&gt;0,IF(E1012/D1012&gt;=100,"&gt;&gt;100",E1012/D1012*100),"-")</f>
        <v>-</v>
      </c>
    </row>
    <row r="1013" spans="1:6" s="198" customFormat="1" ht="24" customHeight="1" x14ac:dyDescent="0.2">
      <c r="A1013" s="106" t="s">
        <v>2025</v>
      </c>
      <c r="B1013" s="253" t="s">
        <v>2026</v>
      </c>
      <c r="C1013" s="263" t="s">
        <v>2025</v>
      </c>
      <c r="D1013" s="344">
        <v>0</v>
      </c>
      <c r="E1013" s="344">
        <v>0</v>
      </c>
      <c r="F1013" s="265" t="str">
        <f t="shared" si="19"/>
        <v>-</v>
      </c>
    </row>
    <row r="1014" spans="1:6" s="198" customFormat="1" ht="24" customHeight="1" x14ac:dyDescent="0.2">
      <c r="A1014" s="106" t="s">
        <v>2027</v>
      </c>
      <c r="B1014" s="253" t="s">
        <v>2028</v>
      </c>
      <c r="C1014" s="263" t="s">
        <v>2027</v>
      </c>
      <c r="D1014" s="344">
        <v>0</v>
      </c>
      <c r="E1014" s="344">
        <v>0</v>
      </c>
      <c r="F1014" s="265" t="str">
        <f t="shared" si="19"/>
        <v>-</v>
      </c>
    </row>
    <row r="1015" spans="1:6" s="198" customFormat="1" ht="24" customHeight="1" x14ac:dyDescent="0.2">
      <c r="A1015" s="106" t="s">
        <v>2029</v>
      </c>
      <c r="B1015" s="253" t="s">
        <v>2030</v>
      </c>
      <c r="C1015" s="263" t="s">
        <v>2029</v>
      </c>
      <c r="D1015" s="344">
        <v>0</v>
      </c>
      <c r="E1015" s="344">
        <v>0</v>
      </c>
      <c r="F1015" s="265" t="str">
        <f t="shared" si="19"/>
        <v>-</v>
      </c>
    </row>
    <row r="1016" spans="1:6" s="198" customFormat="1" ht="12.75" customHeight="1" x14ac:dyDescent="0.2">
      <c r="A1016" s="106" t="s">
        <v>2031</v>
      </c>
      <c r="B1016" s="253" t="s">
        <v>2032</v>
      </c>
      <c r="C1016" s="263" t="s">
        <v>2031</v>
      </c>
      <c r="D1016" s="344">
        <v>0</v>
      </c>
      <c r="E1016" s="344">
        <v>0</v>
      </c>
      <c r="F1016" s="265" t="str">
        <f t="shared" si="19"/>
        <v>-</v>
      </c>
    </row>
    <row r="1017" spans="1:6" s="198" customFormat="1" ht="36" customHeight="1" x14ac:dyDescent="0.2">
      <c r="A1017" s="106" t="s">
        <v>2033</v>
      </c>
      <c r="B1017" s="253" t="s">
        <v>2034</v>
      </c>
      <c r="C1017" s="263" t="s">
        <v>2035</v>
      </c>
      <c r="D1017" s="344">
        <v>0</v>
      </c>
      <c r="E1017" s="344">
        <v>0</v>
      </c>
      <c r="F1017" s="265" t="str">
        <f t="shared" si="19"/>
        <v>-</v>
      </c>
    </row>
    <row r="1018" spans="1:6" s="198" customFormat="1" ht="12.75" customHeight="1" x14ac:dyDescent="0.2">
      <c r="A1018" s="106" t="s">
        <v>2036</v>
      </c>
      <c r="B1018" s="253" t="s">
        <v>2037</v>
      </c>
      <c r="C1018" s="263" t="s">
        <v>2036</v>
      </c>
      <c r="D1018" s="344">
        <v>0</v>
      </c>
      <c r="E1018" s="344">
        <v>0</v>
      </c>
      <c r="F1018" s="265" t="str">
        <f t="shared" si="19"/>
        <v>-</v>
      </c>
    </row>
    <row r="1019" spans="1:6" s="198" customFormat="1" ht="24" customHeight="1" x14ac:dyDescent="0.2">
      <c r="A1019" s="273" t="s">
        <v>2038</v>
      </c>
      <c r="B1019" s="282" t="s">
        <v>2039</v>
      </c>
      <c r="C1019" s="274" t="s">
        <v>2038</v>
      </c>
      <c r="D1019" s="345">
        <v>0</v>
      </c>
      <c r="E1019" s="345">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28"/>
      <c r="E1021" s="27"/>
      <c r="F1021" s="182"/>
    </row>
    <row r="1022" spans="1:6" s="198" customFormat="1" ht="15" customHeight="1" x14ac:dyDescent="0.2">
      <c r="A1022" s="137"/>
      <c r="B1022" s="134"/>
      <c r="C1022" s="145"/>
      <c r="D1022" s="28"/>
      <c r="E1022" s="27"/>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6" customWidth="1"/>
    <col min="2" max="2" width="60.7109375" style="287" customWidth="1"/>
    <col min="3" max="3" width="12.7109375" style="286"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0" t="s">
        <v>31</v>
      </c>
      <c r="B2" s="19"/>
      <c r="C2" s="19"/>
      <c r="D2" s="19"/>
      <c r="E2" s="19"/>
      <c r="F2" s="19"/>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22" t="s">
        <v>2040</v>
      </c>
      <c r="B5" s="17"/>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7"/>
      <c r="B6" s="348" t="s">
        <v>2041</v>
      </c>
      <c r="C6" s="349" t="s">
        <v>2042</v>
      </c>
      <c r="D6" s="148">
        <f>D7+D69</f>
        <v>0</v>
      </c>
      <c r="E6" s="148">
        <f>E7+E69</f>
        <v>0</v>
      </c>
      <c r="F6" s="350"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5"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5"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5" t="s">
        <v>2048</v>
      </c>
      <c r="D9" s="339"/>
      <c r="E9" s="339"/>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5" t="s">
        <v>2050</v>
      </c>
      <c r="D10" s="339"/>
      <c r="E10" s="339"/>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5" t="s">
        <v>2052</v>
      </c>
      <c r="D11" s="339"/>
      <c r="E11" s="339"/>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5"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1" t="s">
        <v>2056</v>
      </c>
      <c r="B13" s="253" t="s">
        <v>2057</v>
      </c>
      <c r="C13" s="295"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5" t="s">
        <v>2058</v>
      </c>
      <c r="D14" s="339"/>
      <c r="E14" s="339"/>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5" t="s">
        <v>2059</v>
      </c>
      <c r="D15" s="339"/>
      <c r="E15" s="339"/>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5" t="s">
        <v>2060</v>
      </c>
      <c r="D16" s="339"/>
      <c r="E16" s="339"/>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5" t="s">
        <v>2061</v>
      </c>
      <c r="D17" s="339"/>
      <c r="E17" s="339"/>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5" t="s">
        <v>2062</v>
      </c>
      <c r="D18" s="339"/>
      <c r="E18" s="339"/>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1" t="s">
        <v>2064</v>
      </c>
      <c r="B19" s="253" t="s">
        <v>2065</v>
      </c>
      <c r="C19" s="295"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5" t="s">
        <v>2066</v>
      </c>
      <c r="D20" s="339"/>
      <c r="E20" s="339"/>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5" t="s">
        <v>2067</v>
      </c>
      <c r="D21" s="339"/>
      <c r="E21" s="339"/>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5" t="s">
        <v>2068</v>
      </c>
      <c r="D22" s="339"/>
      <c r="E22" s="339"/>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5" t="s">
        <v>2069</v>
      </c>
      <c r="D23" s="339"/>
      <c r="E23" s="339"/>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5" t="s">
        <v>2070</v>
      </c>
      <c r="D24" s="339"/>
      <c r="E24" s="339"/>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5" t="s">
        <v>2072</v>
      </c>
      <c r="D25" s="339"/>
      <c r="E25" s="339"/>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5" t="s">
        <v>2073</v>
      </c>
      <c r="D26" s="339"/>
      <c r="E26" s="339"/>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5" t="s">
        <v>2074</v>
      </c>
      <c r="D27" s="339"/>
      <c r="E27" s="339"/>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5" t="s">
        <v>2075</v>
      </c>
      <c r="D28" s="339"/>
      <c r="E28" s="339"/>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1" t="s">
        <v>2077</v>
      </c>
      <c r="B29" s="253" t="s">
        <v>2078</v>
      </c>
      <c r="C29" s="295"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5" t="s">
        <v>2079</v>
      </c>
      <c r="D30" s="339"/>
      <c r="E30" s="339"/>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5" t="s">
        <v>2080</v>
      </c>
      <c r="D31" s="339"/>
      <c r="E31" s="339"/>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5" t="s">
        <v>2082</v>
      </c>
      <c r="D32" s="339"/>
      <c r="E32" s="339"/>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5" t="s">
        <v>2083</v>
      </c>
      <c r="D33" s="339"/>
      <c r="E33" s="339"/>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5" t="s">
        <v>2084</v>
      </c>
      <c r="D34" s="339"/>
      <c r="E34" s="339"/>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1" t="s">
        <v>2086</v>
      </c>
      <c r="B35" s="253" t="s">
        <v>2087</v>
      </c>
      <c r="C35" s="295"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5" t="s">
        <v>2088</v>
      </c>
      <c r="D36" s="339"/>
      <c r="E36" s="339"/>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5" t="s">
        <v>2089</v>
      </c>
      <c r="D37" s="339"/>
      <c r="E37" s="339"/>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5" t="s">
        <v>2090</v>
      </c>
      <c r="D38" s="339"/>
      <c r="E38" s="339"/>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5" t="s">
        <v>2091</v>
      </c>
      <c r="D39" s="339"/>
      <c r="E39" s="339"/>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5" t="s">
        <v>2092</v>
      </c>
      <c r="D40" s="339"/>
      <c r="E40" s="339"/>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1" t="s">
        <v>2094</v>
      </c>
      <c r="B41" s="253" t="s">
        <v>2095</v>
      </c>
      <c r="C41" s="295"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5" t="s">
        <v>2096</v>
      </c>
      <c r="D42" s="339"/>
      <c r="E42" s="339"/>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5" t="s">
        <v>2097</v>
      </c>
      <c r="D43" s="339"/>
      <c r="E43" s="339"/>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5" t="s">
        <v>2098</v>
      </c>
      <c r="D44" s="339"/>
      <c r="E44" s="339"/>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1" t="s">
        <v>2100</v>
      </c>
      <c r="B45" s="253" t="s">
        <v>2101</v>
      </c>
      <c r="C45" s="295"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5" t="s">
        <v>2102</v>
      </c>
      <c r="D46" s="339"/>
      <c r="E46" s="339"/>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5" t="s">
        <v>2103</v>
      </c>
      <c r="D47" s="339"/>
      <c r="E47" s="339"/>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5" t="s">
        <v>2105</v>
      </c>
      <c r="D48" s="339"/>
      <c r="E48" s="339"/>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5" t="s">
        <v>2106</v>
      </c>
      <c r="D49" s="339"/>
      <c r="E49" s="339"/>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5" t="s">
        <v>2107</v>
      </c>
      <c r="D50" s="339"/>
      <c r="E50" s="339"/>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5" t="s">
        <v>2109</v>
      </c>
      <c r="D51" s="339"/>
      <c r="E51" s="339"/>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5"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5" t="s">
        <v>2113</v>
      </c>
      <c r="D53" s="339"/>
      <c r="E53" s="339"/>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5" t="s">
        <v>2115</v>
      </c>
      <c r="D54" s="339"/>
      <c r="E54" s="339"/>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5" t="s">
        <v>2117</v>
      </c>
      <c r="D55" s="339"/>
      <c r="E55" s="339"/>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5"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5" t="s">
        <v>2121</v>
      </c>
      <c r="D57" s="339"/>
      <c r="E57" s="339"/>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5" t="s">
        <v>2123</v>
      </c>
      <c r="D58" s="339"/>
      <c r="E58" s="339"/>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5" t="s">
        <v>2125</v>
      </c>
      <c r="D59" s="339"/>
      <c r="E59" s="339"/>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5" t="s">
        <v>2127</v>
      </c>
      <c r="D60" s="339"/>
      <c r="E60" s="339"/>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5" t="s">
        <v>2129</v>
      </c>
      <c r="D61" s="339"/>
      <c r="E61" s="339"/>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5" t="s">
        <v>2131</v>
      </c>
      <c r="D62" s="339"/>
      <c r="E62" s="339"/>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5"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5" t="s">
        <v>2135</v>
      </c>
      <c r="D64" s="339"/>
      <c r="E64" s="339"/>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5" t="s">
        <v>2137</v>
      </c>
      <c r="D65" s="339"/>
      <c r="E65" s="339"/>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5" t="s">
        <v>2139</v>
      </c>
      <c r="D66" s="339"/>
      <c r="E66" s="339"/>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5" t="s">
        <v>2141</v>
      </c>
      <c r="D67" s="339"/>
      <c r="E67" s="339"/>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5" t="s">
        <v>2143</v>
      </c>
      <c r="D68" s="339"/>
      <c r="E68" s="339"/>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5"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5"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5"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5" t="s">
        <v>2150</v>
      </c>
      <c r="D72" s="339"/>
      <c r="E72" s="339"/>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5" t="s">
        <v>2152</v>
      </c>
      <c r="D73" s="339"/>
      <c r="E73" s="339"/>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5" t="s">
        <v>2154</v>
      </c>
      <c r="D74" s="339"/>
      <c r="E74" s="339"/>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5" t="s">
        <v>2156</v>
      </c>
      <c r="D75" s="339"/>
      <c r="E75" s="339"/>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5"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5" t="s">
        <v>2160</v>
      </c>
      <c r="D77" s="339"/>
      <c r="E77" s="339"/>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5" t="s">
        <v>2162</v>
      </c>
      <c r="D78" s="339"/>
      <c r="E78" s="339"/>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5" t="s">
        <v>2164</v>
      </c>
      <c r="D79" s="339"/>
      <c r="E79" s="339"/>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5" t="s">
        <v>2166</v>
      </c>
      <c r="D80" s="339"/>
      <c r="E80" s="339"/>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5" t="s">
        <v>2168</v>
      </c>
      <c r="D81" s="339"/>
      <c r="E81" s="339"/>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5"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5" t="s">
        <v>2172</v>
      </c>
      <c r="D83" s="339"/>
      <c r="E83" s="339"/>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5" t="s">
        <v>2174</v>
      </c>
      <c r="D84" s="339"/>
      <c r="E84" s="339"/>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5" t="s">
        <v>2176</v>
      </c>
      <c r="D85" s="339"/>
      <c r="E85" s="339"/>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5" t="s">
        <v>2178</v>
      </c>
      <c r="D86" s="339"/>
      <c r="E86" s="339"/>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5" t="s">
        <v>2180</v>
      </c>
      <c r="D87" s="339"/>
      <c r="E87" s="339"/>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5"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5"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5" t="s">
        <v>2186</v>
      </c>
      <c r="D90" s="339"/>
      <c r="E90" s="339"/>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5" t="s">
        <v>2188</v>
      </c>
      <c r="D91" s="339"/>
      <c r="E91" s="339"/>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5" t="s">
        <v>2190</v>
      </c>
      <c r="D92" s="339"/>
      <c r="E92" s="339"/>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5" t="s">
        <v>2192</v>
      </c>
      <c r="D93" s="339"/>
      <c r="E93" s="339"/>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5" t="s">
        <v>2194</v>
      </c>
      <c r="D94" s="339"/>
      <c r="E94" s="339"/>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5" t="s">
        <v>2196</v>
      </c>
      <c r="D95" s="339"/>
      <c r="E95" s="339"/>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5" t="s">
        <v>2198</v>
      </c>
      <c r="D96" s="339"/>
      <c r="E96" s="339"/>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5" t="s">
        <v>2200</v>
      </c>
      <c r="D97" s="339"/>
      <c r="E97" s="339"/>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5" t="s">
        <v>2202</v>
      </c>
      <c r="D98" s="339"/>
      <c r="E98" s="339"/>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5" t="s">
        <v>2204</v>
      </c>
      <c r="D99" s="339"/>
      <c r="E99" s="339"/>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5" t="s">
        <v>2206</v>
      </c>
      <c r="D100" s="339"/>
      <c r="E100" s="339"/>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5" t="s">
        <v>2208</v>
      </c>
      <c r="D101" s="339"/>
      <c r="E101" s="339"/>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5" t="s">
        <v>2210</v>
      </c>
      <c r="D102" s="339"/>
      <c r="E102" s="339"/>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5" t="s">
        <v>2212</v>
      </c>
      <c r="D103" s="339"/>
      <c r="E103" s="339"/>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5" t="s">
        <v>2214</v>
      </c>
      <c r="D104" s="339"/>
      <c r="E104" s="339"/>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5" t="s">
        <v>2216</v>
      </c>
      <c r="D105" s="339"/>
      <c r="E105" s="339"/>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5" t="s">
        <v>2218</v>
      </c>
      <c r="D106" s="339"/>
      <c r="E106" s="339"/>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5"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5" t="s">
        <v>2222</v>
      </c>
      <c r="D108" s="339"/>
      <c r="E108" s="339"/>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5" t="s">
        <v>2224</v>
      </c>
      <c r="D109" s="339"/>
      <c r="E109" s="339"/>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5" t="s">
        <v>2226</v>
      </c>
      <c r="D110" s="339"/>
      <c r="E110" s="339"/>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5" t="s">
        <v>2228</v>
      </c>
      <c r="D111" s="339"/>
      <c r="E111" s="339"/>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5" t="s">
        <v>2230</v>
      </c>
      <c r="D112" s="339"/>
      <c r="E112" s="339"/>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5" t="s">
        <v>2232</v>
      </c>
      <c r="D113" s="339"/>
      <c r="E113" s="339"/>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5" t="s">
        <v>2234</v>
      </c>
      <c r="D114" s="339"/>
      <c r="E114" s="339"/>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5" t="s">
        <v>2236</v>
      </c>
      <c r="D115" s="339"/>
      <c r="E115" s="339"/>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5" t="s">
        <v>2238</v>
      </c>
      <c r="D116" s="339"/>
      <c r="E116" s="339"/>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5" t="s">
        <v>2240</v>
      </c>
      <c r="D117" s="339"/>
      <c r="E117" s="339"/>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5" t="s">
        <v>2242</v>
      </c>
      <c r="D118" s="339"/>
      <c r="E118" s="339"/>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5"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5"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5" t="s">
        <v>2248</v>
      </c>
      <c r="D121" s="339"/>
      <c r="E121" s="339"/>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5" t="s">
        <v>2250</v>
      </c>
      <c r="D122" s="339"/>
      <c r="E122" s="339"/>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5" t="s">
        <v>2252</v>
      </c>
      <c r="D123" s="339"/>
      <c r="E123" s="339"/>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5" t="s">
        <v>2254</v>
      </c>
      <c r="D124" s="339"/>
      <c r="E124" s="339"/>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5" t="s">
        <v>2256</v>
      </c>
      <c r="D125" s="339"/>
      <c r="E125" s="339"/>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5" t="s">
        <v>2258</v>
      </c>
      <c r="D126" s="339"/>
      <c r="E126" s="339"/>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5"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5" t="s">
        <v>2262</v>
      </c>
      <c r="D128" s="339"/>
      <c r="E128" s="339"/>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5" t="s">
        <v>2263</v>
      </c>
      <c r="D129" s="339"/>
      <c r="E129" s="339"/>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5" t="s">
        <v>2264</v>
      </c>
      <c r="D130" s="339"/>
      <c r="E130" s="339"/>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5" t="s">
        <v>2265</v>
      </c>
      <c r="D131" s="339"/>
      <c r="E131" s="339"/>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5" t="s">
        <v>2266</v>
      </c>
      <c r="D132" s="339"/>
      <c r="E132" s="339"/>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5" t="s">
        <v>2267</v>
      </c>
      <c r="D133" s="339"/>
      <c r="E133" s="339"/>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5" t="s">
        <v>2268</v>
      </c>
      <c r="D134" s="339"/>
      <c r="E134" s="339"/>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5"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5"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5" t="s">
        <v>2274</v>
      </c>
      <c r="D137" s="339"/>
      <c r="E137" s="339"/>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5" t="s">
        <v>2275</v>
      </c>
      <c r="D138" s="339"/>
      <c r="E138" s="339"/>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5" t="s">
        <v>2276</v>
      </c>
      <c r="D139" s="339"/>
      <c r="E139" s="339"/>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5" t="s">
        <v>2277</v>
      </c>
      <c r="D140" s="339"/>
      <c r="E140" s="339"/>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5" t="s">
        <v>2278</v>
      </c>
      <c r="D141" s="339"/>
      <c r="E141" s="339"/>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5" t="s">
        <v>2279</v>
      </c>
      <c r="D142" s="339"/>
      <c r="E142" s="339"/>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5"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5" t="s">
        <v>2282</v>
      </c>
      <c r="D144" s="339"/>
      <c r="E144" s="339"/>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5" t="s">
        <v>2283</v>
      </c>
      <c r="D145" s="339"/>
      <c r="E145" s="339"/>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5" t="s">
        <v>2284</v>
      </c>
      <c r="D146" s="339"/>
      <c r="E146" s="339"/>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5"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5" t="s">
        <v>2288</v>
      </c>
      <c r="D148" s="339"/>
      <c r="E148" s="339"/>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5" t="s">
        <v>2290</v>
      </c>
      <c r="D149" s="339"/>
      <c r="E149" s="339"/>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5"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5" t="s">
        <v>2294</v>
      </c>
      <c r="D151" s="339"/>
      <c r="E151" s="339"/>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5" t="s">
        <v>2296</v>
      </c>
      <c r="D152" s="339"/>
      <c r="E152" s="339"/>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5" t="s">
        <v>2298</v>
      </c>
      <c r="D153" s="339"/>
      <c r="E153" s="339"/>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5" t="s">
        <v>2300</v>
      </c>
      <c r="D154" s="339"/>
      <c r="E154" s="339"/>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5" t="s">
        <v>2302</v>
      </c>
      <c r="D155" s="339"/>
      <c r="E155" s="339"/>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5" t="s">
        <v>2304</v>
      </c>
      <c r="D156" s="339"/>
      <c r="E156" s="339"/>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5" t="s">
        <v>2306</v>
      </c>
      <c r="D157" s="339"/>
      <c r="E157" s="339"/>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5" t="s">
        <v>2308</v>
      </c>
      <c r="D158" s="339"/>
      <c r="E158" s="339"/>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5" t="s">
        <v>2310</v>
      </c>
      <c r="D159" s="339"/>
      <c r="E159" s="339"/>
      <c r="F159" s="265" t="str">
        <f t="shared" si="4"/>
        <v>-</v>
      </c>
      <c r="G159" s="352"/>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5" t="s">
        <v>2312</v>
      </c>
      <c r="D160" s="339"/>
      <c r="E160" s="339"/>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5" t="s">
        <v>2314</v>
      </c>
      <c r="D161" s="339"/>
      <c r="E161" s="339"/>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5" t="s">
        <v>2316</v>
      </c>
      <c r="D162" s="339"/>
      <c r="E162" s="339"/>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5" t="s">
        <v>2318</v>
      </c>
      <c r="D163" s="339"/>
      <c r="E163" s="339"/>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5" t="s">
        <v>2320</v>
      </c>
      <c r="D164" s="339"/>
      <c r="E164" s="339"/>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5"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5" t="s">
        <v>2324</v>
      </c>
      <c r="D166" s="339"/>
      <c r="E166" s="339"/>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5" t="s">
        <v>2326</v>
      </c>
      <c r="D167" s="339"/>
      <c r="E167" s="339"/>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5" t="s">
        <v>2328</v>
      </c>
      <c r="D168" s="339"/>
      <c r="E168" s="339"/>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5" t="s">
        <v>2330</v>
      </c>
      <c r="D169" s="339"/>
      <c r="E169" s="339"/>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5" t="s">
        <v>2332</v>
      </c>
      <c r="D170" s="339"/>
      <c r="E170" s="339"/>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5"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5" t="s">
        <v>2335</v>
      </c>
      <c r="D172" s="339"/>
      <c r="E172" s="339"/>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5" t="s">
        <v>2337</v>
      </c>
      <c r="D173" s="339"/>
      <c r="E173" s="339"/>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22" t="s">
        <v>2339</v>
      </c>
      <c r="B174" s="17"/>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5" t="s">
        <v>2341</v>
      </c>
      <c r="D175" s="109">
        <f>D176+D250</f>
        <v>0</v>
      </c>
      <c r="E175" s="109">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5"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53" t="s">
        <v>2345</v>
      </c>
      <c r="C177" s="295" t="s">
        <v>2344</v>
      </c>
      <c r="D177" s="363">
        <f>SUM(D178:D180)+D184+D185+SUM(D193:D195)</f>
        <v>0</v>
      </c>
      <c r="E177" s="363">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53" t="s">
        <v>2347</v>
      </c>
      <c r="C178" s="295" t="s">
        <v>2346</v>
      </c>
      <c r="D178" s="339"/>
      <c r="E178" s="339"/>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53" t="s">
        <v>2349</v>
      </c>
      <c r="C179" s="295" t="s">
        <v>2348</v>
      </c>
      <c r="D179" s="264"/>
      <c r="E179" s="264"/>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53" t="s">
        <v>2351</v>
      </c>
      <c r="C180" s="295" t="s">
        <v>2350</v>
      </c>
      <c r="D180" s="363">
        <f>SUM(D181:D183)</f>
        <v>0</v>
      </c>
      <c r="E180" s="363">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53" t="s">
        <v>2353</v>
      </c>
      <c r="C181" s="295" t="s">
        <v>2352</v>
      </c>
      <c r="D181" s="339"/>
      <c r="E181" s="339"/>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53" t="s">
        <v>2355</v>
      </c>
      <c r="C182" s="295" t="s">
        <v>2354</v>
      </c>
      <c r="D182" s="339"/>
      <c r="E182" s="339"/>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53" t="s">
        <v>2357</v>
      </c>
      <c r="C183" s="295" t="s">
        <v>2356</v>
      </c>
      <c r="D183" s="339"/>
      <c r="E183" s="339"/>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53" t="s">
        <v>2359</v>
      </c>
      <c r="C184" s="295" t="s">
        <v>2358</v>
      </c>
      <c r="D184" s="264"/>
      <c r="E184" s="264"/>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53" t="s">
        <v>2361</v>
      </c>
      <c r="C185" s="295" t="s">
        <v>2360</v>
      </c>
      <c r="D185" s="363">
        <f>SUM(D186:D192)</f>
        <v>0</v>
      </c>
      <c r="E185" s="363">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53" t="s">
        <v>2363</v>
      </c>
      <c r="C186" s="295" t="s">
        <v>2362</v>
      </c>
      <c r="D186" s="339"/>
      <c r="E186" s="339"/>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53" t="s">
        <v>2365</v>
      </c>
      <c r="C187" s="295" t="s">
        <v>2364</v>
      </c>
      <c r="D187" s="339"/>
      <c r="E187" s="339"/>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53" t="s">
        <v>2367</v>
      </c>
      <c r="C188" s="295" t="s">
        <v>2366</v>
      </c>
      <c r="D188" s="339"/>
      <c r="E188" s="339"/>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53" t="s">
        <v>2369</v>
      </c>
      <c r="C189" s="295" t="s">
        <v>2368</v>
      </c>
      <c r="D189" s="339"/>
      <c r="E189" s="339"/>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53" t="s">
        <v>2371</v>
      </c>
      <c r="C190" s="295" t="s">
        <v>2370</v>
      </c>
      <c r="D190" s="339"/>
      <c r="E190" s="339"/>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53" t="s">
        <v>2373</v>
      </c>
      <c r="C191" s="295" t="s">
        <v>2372</v>
      </c>
      <c r="D191" s="339"/>
      <c r="E191" s="339"/>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53" t="s">
        <v>2375</v>
      </c>
      <c r="C192" s="295" t="s">
        <v>2374</v>
      </c>
      <c r="D192" s="339"/>
      <c r="E192" s="339"/>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53" t="s">
        <v>2377</v>
      </c>
      <c r="C193" s="295" t="s">
        <v>2376</v>
      </c>
      <c r="D193" s="339"/>
      <c r="E193" s="339"/>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53" t="s">
        <v>2379</v>
      </c>
      <c r="C194" s="295" t="s">
        <v>2378</v>
      </c>
      <c r="D194" s="339"/>
      <c r="E194" s="339"/>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53" t="s">
        <v>2381</v>
      </c>
      <c r="C195" s="295" t="s">
        <v>2380</v>
      </c>
      <c r="D195" s="264"/>
      <c r="E195" s="264"/>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53" t="s">
        <v>2383</v>
      </c>
      <c r="C196" s="295" t="s">
        <v>2382</v>
      </c>
      <c r="D196" s="363">
        <f>SUM(D197:D201)</f>
        <v>0</v>
      </c>
      <c r="E196" s="363">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53" t="s">
        <v>2385</v>
      </c>
      <c r="C197" s="295" t="s">
        <v>2384</v>
      </c>
      <c r="D197" s="339"/>
      <c r="E197" s="339"/>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53" t="s">
        <v>2387</v>
      </c>
      <c r="C198" s="295" t="s">
        <v>2386</v>
      </c>
      <c r="D198" s="339"/>
      <c r="E198" s="339"/>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53" t="s">
        <v>2389</v>
      </c>
      <c r="C199" s="295" t="s">
        <v>2388</v>
      </c>
      <c r="D199" s="339"/>
      <c r="E199" s="339"/>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53" t="s">
        <v>2391</v>
      </c>
      <c r="C200" s="295" t="s">
        <v>2390</v>
      </c>
      <c r="D200" s="339"/>
      <c r="E200" s="339"/>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53" t="s">
        <v>2393</v>
      </c>
      <c r="C201" s="295" t="s">
        <v>2392</v>
      </c>
      <c r="D201" s="264"/>
      <c r="E201" s="264"/>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53" t="s">
        <v>2395</v>
      </c>
      <c r="C202" s="295" t="s">
        <v>2394</v>
      </c>
      <c r="D202" s="109">
        <f>D203+D210-D217</f>
        <v>0</v>
      </c>
      <c r="E202" s="109">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2396</v>
      </c>
      <c r="C203" s="295" t="s">
        <v>2397</v>
      </c>
      <c r="D203" s="363">
        <f>SUM(D204:D209)</f>
        <v>0</v>
      </c>
      <c r="E203" s="363">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53" t="s">
        <v>2399</v>
      </c>
      <c r="C204" s="295" t="s">
        <v>2398</v>
      </c>
      <c r="D204" s="339"/>
      <c r="E204" s="339"/>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53" t="s">
        <v>2401</v>
      </c>
      <c r="C205" s="295" t="s">
        <v>2400</v>
      </c>
      <c r="D205" s="339"/>
      <c r="E205" s="339"/>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53" t="s">
        <v>2403</v>
      </c>
      <c r="C206" s="295" t="s">
        <v>2402</v>
      </c>
      <c r="D206" s="339"/>
      <c r="E206" s="339"/>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53" t="s">
        <v>2405</v>
      </c>
      <c r="C207" s="295" t="s">
        <v>2404</v>
      </c>
      <c r="D207" s="339"/>
      <c r="E207" s="339"/>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53" t="s">
        <v>2407</v>
      </c>
      <c r="C208" s="295" t="s">
        <v>2406</v>
      </c>
      <c r="D208" s="339"/>
      <c r="E208" s="339"/>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53" t="s">
        <v>2409</v>
      </c>
      <c r="C209" s="295" t="s">
        <v>2408</v>
      </c>
      <c r="D209" s="264"/>
      <c r="E209" s="264"/>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2410</v>
      </c>
      <c r="C210" s="295" t="s">
        <v>2411</v>
      </c>
      <c r="D210" s="363">
        <f>SUM(D211:D216)</f>
        <v>0</v>
      </c>
      <c r="E210" s="363">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53" t="s">
        <v>2399</v>
      </c>
      <c r="C211" s="295" t="s">
        <v>2412</v>
      </c>
      <c r="D211" s="339"/>
      <c r="E211" s="339"/>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53" t="s">
        <v>2401</v>
      </c>
      <c r="C212" s="295" t="s">
        <v>2413</v>
      </c>
      <c r="D212" s="339"/>
      <c r="E212" s="339"/>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53" t="s">
        <v>2403</v>
      </c>
      <c r="C213" s="295" t="s">
        <v>2414</v>
      </c>
      <c r="D213" s="339"/>
      <c r="E213" s="339"/>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53" t="s">
        <v>2405</v>
      </c>
      <c r="C214" s="295" t="s">
        <v>2415</v>
      </c>
      <c r="D214" s="339"/>
      <c r="E214" s="339"/>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53" t="s">
        <v>2407</v>
      </c>
      <c r="C215" s="295" t="s">
        <v>2416</v>
      </c>
      <c r="D215" s="339"/>
      <c r="E215" s="339"/>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53" t="s">
        <v>2409</v>
      </c>
      <c r="C216" s="295" t="s">
        <v>2417</v>
      </c>
      <c r="D216" s="339"/>
      <c r="E216" s="339"/>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53" t="s">
        <v>2419</v>
      </c>
      <c r="C217" s="295" t="s">
        <v>2418</v>
      </c>
      <c r="D217" s="264"/>
      <c r="E217" s="264"/>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53" t="s">
        <v>2421</v>
      </c>
      <c r="C218" s="295" t="s">
        <v>2420</v>
      </c>
      <c r="D218" s="109">
        <f>D219+D236</f>
        <v>0</v>
      </c>
      <c r="E218" s="109">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2422</v>
      </c>
      <c r="C219" s="295" t="s">
        <v>2423</v>
      </c>
      <c r="D219" s="363">
        <f>SUM(D220:D235)</f>
        <v>0</v>
      </c>
      <c r="E219" s="363">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53" t="s">
        <v>2425</v>
      </c>
      <c r="C220" s="295" t="s">
        <v>2424</v>
      </c>
      <c r="D220" s="339"/>
      <c r="E220" s="339"/>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53" t="s">
        <v>2427</v>
      </c>
      <c r="C221" s="295" t="s">
        <v>2426</v>
      </c>
      <c r="D221" s="339"/>
      <c r="E221" s="339"/>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53" t="s">
        <v>2429</v>
      </c>
      <c r="C222" s="295" t="s">
        <v>2428</v>
      </c>
      <c r="D222" s="339"/>
      <c r="E222" s="339"/>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53" t="s">
        <v>2431</v>
      </c>
      <c r="C223" s="295" t="s">
        <v>2430</v>
      </c>
      <c r="D223" s="339"/>
      <c r="E223" s="339"/>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53" t="s">
        <v>2433</v>
      </c>
      <c r="C224" s="295" t="s">
        <v>2432</v>
      </c>
      <c r="D224" s="339"/>
      <c r="E224" s="339"/>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53" t="s">
        <v>2435</v>
      </c>
      <c r="C225" s="295" t="s">
        <v>2434</v>
      </c>
      <c r="D225" s="339"/>
      <c r="E225" s="339"/>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53" t="s">
        <v>2437</v>
      </c>
      <c r="C226" s="295" t="s">
        <v>2436</v>
      </c>
      <c r="D226" s="339"/>
      <c r="E226" s="339"/>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53" t="s">
        <v>2439</v>
      </c>
      <c r="C227" s="295" t="s">
        <v>2438</v>
      </c>
      <c r="D227" s="339"/>
      <c r="E227" s="339"/>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53" t="s">
        <v>2441</v>
      </c>
      <c r="C228" s="295" t="s">
        <v>2440</v>
      </c>
      <c r="D228" s="339"/>
      <c r="E228" s="339"/>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53" t="s">
        <v>2443</v>
      </c>
      <c r="C229" s="295" t="s">
        <v>2442</v>
      </c>
      <c r="D229" s="339"/>
      <c r="E229" s="339"/>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53" t="s">
        <v>2445</v>
      </c>
      <c r="C230" s="295" t="s">
        <v>2444</v>
      </c>
      <c r="D230" s="339"/>
      <c r="E230" s="339"/>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53" t="s">
        <v>2447</v>
      </c>
      <c r="C231" s="295" t="s">
        <v>2446</v>
      </c>
      <c r="D231" s="339"/>
      <c r="E231" s="339"/>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53" t="s">
        <v>2449</v>
      </c>
      <c r="C232" s="295" t="s">
        <v>2448</v>
      </c>
      <c r="D232" s="339"/>
      <c r="E232" s="339"/>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53" t="s">
        <v>2451</v>
      </c>
      <c r="C233" s="295" t="s">
        <v>2450</v>
      </c>
      <c r="D233" s="339"/>
      <c r="E233" s="339"/>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53" t="s">
        <v>2453</v>
      </c>
      <c r="C234" s="295" t="s">
        <v>2452</v>
      </c>
      <c r="D234" s="339"/>
      <c r="E234" s="339"/>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5" t="s">
        <v>2454</v>
      </c>
      <c r="D235" s="264"/>
      <c r="E235" s="264"/>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2456</v>
      </c>
      <c r="C236" s="295" t="s">
        <v>2457</v>
      </c>
      <c r="D236" s="363">
        <f>SUM(D237:D245)</f>
        <v>0</v>
      </c>
      <c r="E236" s="363">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53" t="s">
        <v>2459</v>
      </c>
      <c r="C237" s="295" t="s">
        <v>2458</v>
      </c>
      <c r="D237" s="339"/>
      <c r="E237" s="339"/>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53" t="s">
        <v>2461</v>
      </c>
      <c r="C238" s="295" t="s">
        <v>2460</v>
      </c>
      <c r="D238" s="339"/>
      <c r="E238" s="339"/>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53" t="s">
        <v>2463</v>
      </c>
      <c r="C239" s="295" t="s">
        <v>2462</v>
      </c>
      <c r="D239" s="339"/>
      <c r="E239" s="339"/>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53" t="s">
        <v>2465</v>
      </c>
      <c r="C240" s="295" t="s">
        <v>2464</v>
      </c>
      <c r="D240" s="339"/>
      <c r="E240" s="339"/>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53" t="s">
        <v>2467</v>
      </c>
      <c r="C241" s="295" t="s">
        <v>2466</v>
      </c>
      <c r="D241" s="339"/>
      <c r="E241" s="339"/>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53" t="s">
        <v>2469</v>
      </c>
      <c r="C242" s="295" t="s">
        <v>2468</v>
      </c>
      <c r="D242" s="339"/>
      <c r="E242" s="339"/>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53" t="s">
        <v>2471</v>
      </c>
      <c r="C243" s="295" t="s">
        <v>2470</v>
      </c>
      <c r="D243" s="339"/>
      <c r="E243" s="339"/>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53" t="s">
        <v>2473</v>
      </c>
      <c r="C244" s="295" t="s">
        <v>2472</v>
      </c>
      <c r="D244" s="339"/>
      <c r="E244" s="339"/>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53" t="s">
        <v>2475</v>
      </c>
      <c r="C245" s="295" t="s">
        <v>2474</v>
      </c>
      <c r="D245" s="339"/>
      <c r="E245" s="339"/>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53" t="s">
        <v>2477</v>
      </c>
      <c r="C246" s="295" t="s">
        <v>2476</v>
      </c>
      <c r="D246" s="264"/>
      <c r="E246" s="264"/>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53" t="s">
        <v>2479</v>
      </c>
      <c r="C247" s="295" t="s">
        <v>2478</v>
      </c>
      <c r="D247" s="363">
        <f>SUM(D248:D249)</f>
        <v>0</v>
      </c>
      <c r="E247" s="363">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53" t="s">
        <v>2481</v>
      </c>
      <c r="C248" s="295" t="s">
        <v>2480</v>
      </c>
      <c r="D248" s="339"/>
      <c r="E248" s="339"/>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53" t="s">
        <v>2483</v>
      </c>
      <c r="C249" s="295" t="s">
        <v>2482</v>
      </c>
      <c r="D249" s="264"/>
      <c r="E249" s="264"/>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53" t="s">
        <v>2485</v>
      </c>
      <c r="C250" s="295" t="s">
        <v>2484</v>
      </c>
      <c r="D250" s="109">
        <f>+D251+D254-D263+D273+D290</f>
        <v>0</v>
      </c>
      <c r="E250" s="109">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53" t="s">
        <v>2487</v>
      </c>
      <c r="C251" s="295" t="s">
        <v>2486</v>
      </c>
      <c r="D251" s="363">
        <f>D252-D253</f>
        <v>0</v>
      </c>
      <c r="E251" s="363">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53" t="s">
        <v>2489</v>
      </c>
      <c r="C252" s="295" t="s">
        <v>2488</v>
      </c>
      <c r="D252" s="339"/>
      <c r="E252" s="339"/>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53" t="s">
        <v>2491</v>
      </c>
      <c r="C253" s="295" t="s">
        <v>2490</v>
      </c>
      <c r="D253" s="264"/>
      <c r="E253" s="264"/>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53" t="s">
        <v>2493</v>
      </c>
      <c r="C254" s="295" t="s">
        <v>2492</v>
      </c>
      <c r="D254" s="109">
        <f>D255-D259</f>
        <v>0</v>
      </c>
      <c r="E254" s="109">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53" t="s">
        <v>2495</v>
      </c>
      <c r="C255" s="295" t="s">
        <v>2494</v>
      </c>
      <c r="D255" s="363">
        <f>SUM(D256:D258)</f>
        <v>0</v>
      </c>
      <c r="E255" s="363">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2496</v>
      </c>
      <c r="C256" s="295" t="s">
        <v>646</v>
      </c>
      <c r="D256" s="339"/>
      <c r="E256" s="339"/>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2497</v>
      </c>
      <c r="C257" s="295" t="s">
        <v>846</v>
      </c>
      <c r="D257" s="339"/>
      <c r="E257" s="339"/>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2498</v>
      </c>
      <c r="C258" s="295" t="s">
        <v>1281</v>
      </c>
      <c r="D258" s="264"/>
      <c r="E258" s="264"/>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53" t="s">
        <v>2500</v>
      </c>
      <c r="C259" s="295" t="s">
        <v>2499</v>
      </c>
      <c r="D259" s="363">
        <f>SUM(D260:D262)</f>
        <v>0</v>
      </c>
      <c r="E259" s="363">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2501</v>
      </c>
      <c r="C260" s="295" t="s">
        <v>648</v>
      </c>
      <c r="D260" s="339"/>
      <c r="E260" s="339"/>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2502</v>
      </c>
      <c r="C261" s="295" t="s">
        <v>848</v>
      </c>
      <c r="D261" s="339"/>
      <c r="E261" s="339"/>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2503</v>
      </c>
      <c r="C262" s="295" t="s">
        <v>1283</v>
      </c>
      <c r="D262" s="264"/>
      <c r="E262" s="264"/>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53" t="s">
        <v>2505</v>
      </c>
      <c r="C263" s="295" t="s">
        <v>2504</v>
      </c>
      <c r="D263" s="363">
        <f>SUM(D264:D272)</f>
        <v>0</v>
      </c>
      <c r="E263" s="363">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53" t="s">
        <v>2507</v>
      </c>
      <c r="C264" s="295" t="s">
        <v>2506</v>
      </c>
      <c r="D264" s="339"/>
      <c r="E264" s="339"/>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53" t="s">
        <v>2509</v>
      </c>
      <c r="C265" s="295" t="s">
        <v>2508</v>
      </c>
      <c r="D265" s="339"/>
      <c r="E265" s="339"/>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53" t="s">
        <v>2511</v>
      </c>
      <c r="C266" s="295" t="s">
        <v>2510</v>
      </c>
      <c r="D266" s="339"/>
      <c r="E266" s="339"/>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53" t="s">
        <v>2513</v>
      </c>
      <c r="C267" s="295" t="s">
        <v>2512</v>
      </c>
      <c r="D267" s="339"/>
      <c r="E267" s="339"/>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53" t="s">
        <v>2515</v>
      </c>
      <c r="C268" s="295" t="s">
        <v>2514</v>
      </c>
      <c r="D268" s="339"/>
      <c r="E268" s="339"/>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53" t="s">
        <v>2517</v>
      </c>
      <c r="C269" s="295" t="s">
        <v>2516</v>
      </c>
      <c r="D269" s="339"/>
      <c r="E269" s="339"/>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53" t="s">
        <v>2519</v>
      </c>
      <c r="C270" s="295" t="s">
        <v>2518</v>
      </c>
      <c r="D270" s="339"/>
      <c r="E270" s="339"/>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53" t="s">
        <v>2521</v>
      </c>
      <c r="C271" s="295" t="s">
        <v>2520</v>
      </c>
      <c r="D271" s="339"/>
      <c r="E271" s="339"/>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53" t="s">
        <v>2523</v>
      </c>
      <c r="C272" s="295" t="s">
        <v>2522</v>
      </c>
      <c r="D272" s="264"/>
      <c r="E272" s="264"/>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2524</v>
      </c>
      <c r="C273" s="295" t="s">
        <v>650</v>
      </c>
      <c r="D273" s="363">
        <f>SUM(D274:D276)+SUM(D285:D289)</f>
        <v>0</v>
      </c>
      <c r="E273" s="363">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53" t="s">
        <v>2526</v>
      </c>
      <c r="C274" s="295" t="s">
        <v>2525</v>
      </c>
      <c r="D274" s="339"/>
      <c r="E274" s="339"/>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53" t="s">
        <v>2528</v>
      </c>
      <c r="C275" s="295" t="s">
        <v>2527</v>
      </c>
      <c r="D275" s="264"/>
      <c r="E275" s="264"/>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53" t="s">
        <v>2530</v>
      </c>
      <c r="C276" s="295" t="s">
        <v>2529</v>
      </c>
      <c r="D276" s="363">
        <f>SUM(D277:D284)</f>
        <v>0</v>
      </c>
      <c r="E276" s="363">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53" t="s">
        <v>2532</v>
      </c>
      <c r="C277" s="295" t="s">
        <v>2531</v>
      </c>
      <c r="D277" s="339"/>
      <c r="E277" s="339"/>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53" t="s">
        <v>2534</v>
      </c>
      <c r="C278" s="295" t="s">
        <v>2533</v>
      </c>
      <c r="D278" s="339"/>
      <c r="E278" s="339"/>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53" t="s">
        <v>2536</v>
      </c>
      <c r="C279" s="295" t="s">
        <v>2535</v>
      </c>
      <c r="D279" s="339"/>
      <c r="E279" s="339"/>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53" t="s">
        <v>2538</v>
      </c>
      <c r="C280" s="295" t="s">
        <v>2537</v>
      </c>
      <c r="D280" s="339"/>
      <c r="E280" s="339"/>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53" t="s">
        <v>2540</v>
      </c>
      <c r="C281" s="295" t="s">
        <v>2539</v>
      </c>
      <c r="D281" s="339"/>
      <c r="E281" s="339"/>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53" t="s">
        <v>2542</v>
      </c>
      <c r="C282" s="295" t="s">
        <v>2541</v>
      </c>
      <c r="D282" s="339"/>
      <c r="E282" s="339"/>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53" t="s">
        <v>200</v>
      </c>
      <c r="C283" s="295" t="s">
        <v>2543</v>
      </c>
      <c r="D283" s="339"/>
      <c r="E283" s="339"/>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53" t="s">
        <v>2545</v>
      </c>
      <c r="C284" s="295" t="s">
        <v>2544</v>
      </c>
      <c r="D284" s="339"/>
      <c r="E284" s="339"/>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53" t="s">
        <v>2547</v>
      </c>
      <c r="C285" s="295" t="s">
        <v>2546</v>
      </c>
      <c r="D285" s="339"/>
      <c r="E285" s="339"/>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53" t="s">
        <v>2549</v>
      </c>
      <c r="C286" s="295" t="s">
        <v>2548</v>
      </c>
      <c r="D286" s="339"/>
      <c r="E286" s="339"/>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53" t="s">
        <v>2551</v>
      </c>
      <c r="C287" s="295" t="s">
        <v>2550</v>
      </c>
      <c r="D287" s="339"/>
      <c r="E287" s="339"/>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53" t="s">
        <v>2553</v>
      </c>
      <c r="C288" s="295" t="s">
        <v>2552</v>
      </c>
      <c r="D288" s="339"/>
      <c r="E288" s="339"/>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53" t="s">
        <v>2555</v>
      </c>
      <c r="C289" s="295" t="s">
        <v>2554</v>
      </c>
      <c r="D289" s="264"/>
      <c r="E289" s="264"/>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2556</v>
      </c>
      <c r="C290" s="295" t="s">
        <v>850</v>
      </c>
      <c r="D290" s="363">
        <f>SUM(D291:D294)</f>
        <v>0</v>
      </c>
      <c r="E290" s="363">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53" t="s">
        <v>2558</v>
      </c>
      <c r="C291" s="295" t="s">
        <v>2557</v>
      </c>
      <c r="D291" s="339"/>
      <c r="E291" s="339"/>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53" t="s">
        <v>2560</v>
      </c>
      <c r="C292" s="295" t="s">
        <v>2559</v>
      </c>
      <c r="D292" s="339"/>
      <c r="E292" s="339"/>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53" t="s">
        <v>2562</v>
      </c>
      <c r="C293" s="295" t="s">
        <v>2561</v>
      </c>
      <c r="D293" s="339"/>
      <c r="E293" s="339"/>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53" t="s">
        <v>2564</v>
      </c>
      <c r="C294" s="295" t="s">
        <v>2563</v>
      </c>
      <c r="D294" s="339"/>
      <c r="E294" s="339"/>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53" t="s">
        <v>2566</v>
      </c>
      <c r="C295" s="295" t="s">
        <v>2565</v>
      </c>
      <c r="D295" s="109">
        <f>+D296-D297</f>
        <v>0</v>
      </c>
      <c r="E295" s="109">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53" t="s">
        <v>2568</v>
      </c>
      <c r="C296" s="295" t="s">
        <v>2567</v>
      </c>
      <c r="D296" s="363">
        <f>D297</f>
        <v>0</v>
      </c>
      <c r="E296" s="363">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5"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18" t="s">
        <v>1303</v>
      </c>
      <c r="B298" s="17"/>
      <c r="C298" s="353"/>
      <c r="D298" s="364"/>
      <c r="E298" s="365"/>
      <c r="F298" s="354"/>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53" t="s">
        <v>2572</v>
      </c>
      <c r="C299" s="295" t="s">
        <v>2573</v>
      </c>
      <c r="D299" s="339"/>
      <c r="E299" s="339"/>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53" t="s">
        <v>2574</v>
      </c>
      <c r="C300" s="295" t="s">
        <v>2575</v>
      </c>
      <c r="D300" s="339"/>
      <c r="E300" s="339"/>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53" t="s">
        <v>2577</v>
      </c>
      <c r="C301" s="295" t="s">
        <v>2578</v>
      </c>
      <c r="D301" s="339"/>
      <c r="E301" s="339"/>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53" t="s">
        <v>2579</v>
      </c>
      <c r="C302" s="295" t="s">
        <v>2580</v>
      </c>
      <c r="D302" s="339"/>
      <c r="E302" s="339"/>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53" t="s">
        <v>2581</v>
      </c>
      <c r="C303" s="295" t="s">
        <v>2582</v>
      </c>
      <c r="D303" s="339"/>
      <c r="E303" s="339"/>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53" t="s">
        <v>2584</v>
      </c>
      <c r="C304" s="295" t="s">
        <v>2585</v>
      </c>
      <c r="D304" s="339"/>
      <c r="E304" s="339"/>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53" t="s">
        <v>2586</v>
      </c>
      <c r="C305" s="295" t="s">
        <v>2587</v>
      </c>
      <c r="D305" s="339"/>
      <c r="E305" s="339"/>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53" t="s">
        <v>2588</v>
      </c>
      <c r="C306" s="295" t="s">
        <v>2589</v>
      </c>
      <c r="D306" s="339"/>
      <c r="E306" s="339"/>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53" t="s">
        <v>2591</v>
      </c>
      <c r="C307" s="295" t="s">
        <v>2590</v>
      </c>
      <c r="D307" s="339"/>
      <c r="E307" s="339"/>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53" t="s">
        <v>2593</v>
      </c>
      <c r="C308" s="295" t="s">
        <v>2592</v>
      </c>
      <c r="D308" s="339"/>
      <c r="E308" s="339"/>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53" t="s">
        <v>2595</v>
      </c>
      <c r="C309" s="295" t="s">
        <v>2594</v>
      </c>
      <c r="D309" s="339"/>
      <c r="E309" s="339"/>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53" t="s">
        <v>2597</v>
      </c>
      <c r="C310" s="295" t="s">
        <v>2596</v>
      </c>
      <c r="D310" s="339"/>
      <c r="E310" s="339"/>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53" t="s">
        <v>2599</v>
      </c>
      <c r="C311" s="295" t="s">
        <v>2598</v>
      </c>
      <c r="D311" s="339"/>
      <c r="E311" s="339"/>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53" t="s">
        <v>2601</v>
      </c>
      <c r="C312" s="295" t="s">
        <v>2600</v>
      </c>
      <c r="D312" s="339"/>
      <c r="E312" s="339"/>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53" t="s">
        <v>2603</v>
      </c>
      <c r="C313" s="295" t="s">
        <v>2602</v>
      </c>
      <c r="D313" s="339"/>
      <c r="E313" s="339"/>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53" t="s">
        <v>2605</v>
      </c>
      <c r="C314" s="295" t="s">
        <v>2604</v>
      </c>
      <c r="D314" s="339"/>
      <c r="E314" s="339"/>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53" t="s">
        <v>2607</v>
      </c>
      <c r="C315" s="295" t="s">
        <v>2606</v>
      </c>
      <c r="D315" s="339"/>
      <c r="E315" s="339"/>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53" t="s">
        <v>2609</v>
      </c>
      <c r="C316" s="295" t="s">
        <v>2608</v>
      </c>
      <c r="D316" s="339"/>
      <c r="E316" s="339"/>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53" t="s">
        <v>2611</v>
      </c>
      <c r="C317" s="295" t="s">
        <v>2610</v>
      </c>
      <c r="D317" s="339"/>
      <c r="E317" s="339"/>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53" t="s">
        <v>2613</v>
      </c>
      <c r="C318" s="295" t="s">
        <v>2612</v>
      </c>
      <c r="D318" s="339"/>
      <c r="E318" s="339"/>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53" t="s">
        <v>2615</v>
      </c>
      <c r="C319" s="295" t="s">
        <v>2614</v>
      </c>
      <c r="D319" s="339"/>
      <c r="E319" s="339"/>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53" t="s">
        <v>2617</v>
      </c>
      <c r="C320" s="295" t="s">
        <v>2616</v>
      </c>
      <c r="D320" s="339"/>
      <c r="E320" s="339"/>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53" t="s">
        <v>2619</v>
      </c>
      <c r="C321" s="295" t="s">
        <v>2618</v>
      </c>
      <c r="D321" s="339"/>
      <c r="E321" s="339"/>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53" t="s">
        <v>2621</v>
      </c>
      <c r="C322" s="295" t="s">
        <v>2620</v>
      </c>
      <c r="D322" s="339"/>
      <c r="E322" s="339"/>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53" t="s">
        <v>2623</v>
      </c>
      <c r="C323" s="295" t="s">
        <v>2622</v>
      </c>
      <c r="D323" s="339"/>
      <c r="E323" s="339"/>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53" t="s">
        <v>2625</v>
      </c>
      <c r="C324" s="295" t="s">
        <v>2624</v>
      </c>
      <c r="D324" s="339"/>
      <c r="E324" s="339"/>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53" t="s">
        <v>2627</v>
      </c>
      <c r="C325" s="295" t="s">
        <v>2626</v>
      </c>
      <c r="D325" s="339"/>
      <c r="E325" s="339"/>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53" t="s">
        <v>2629</v>
      </c>
      <c r="C326" s="295" t="s">
        <v>2628</v>
      </c>
      <c r="D326" s="339"/>
      <c r="E326" s="339"/>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53" t="s">
        <v>2631</v>
      </c>
      <c r="C327" s="295" t="s">
        <v>2630</v>
      </c>
      <c r="D327" s="339"/>
      <c r="E327" s="339"/>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53" t="s">
        <v>2633</v>
      </c>
      <c r="C328" s="295" t="s">
        <v>2632</v>
      </c>
      <c r="D328" s="339"/>
      <c r="E328" s="339"/>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53" t="s">
        <v>2635</v>
      </c>
      <c r="C329" s="295" t="s">
        <v>2634</v>
      </c>
      <c r="D329" s="339"/>
      <c r="E329" s="339"/>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53" t="s">
        <v>2637</v>
      </c>
      <c r="C330" s="295" t="s">
        <v>2636</v>
      </c>
      <c r="D330" s="339"/>
      <c r="E330" s="339"/>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53" t="s">
        <v>2639</v>
      </c>
      <c r="C331" s="295" t="s">
        <v>2638</v>
      </c>
      <c r="D331" s="339"/>
      <c r="E331" s="339"/>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53" t="s">
        <v>2641</v>
      </c>
      <c r="C332" s="295" t="s">
        <v>2640</v>
      </c>
      <c r="D332" s="339"/>
      <c r="E332" s="339"/>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53" t="s">
        <v>2643</v>
      </c>
      <c r="C333" s="295" t="s">
        <v>2642</v>
      </c>
      <c r="D333" s="339"/>
      <c r="E333" s="339"/>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53" t="s">
        <v>2645</v>
      </c>
      <c r="C334" s="295" t="s">
        <v>2644</v>
      </c>
      <c r="D334" s="339"/>
      <c r="E334" s="339"/>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53" t="s">
        <v>2647</v>
      </c>
      <c r="C335" s="295" t="s">
        <v>2648</v>
      </c>
      <c r="D335" s="339"/>
      <c r="E335" s="339"/>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53" t="s">
        <v>2649</v>
      </c>
      <c r="C336" s="295" t="s">
        <v>2650</v>
      </c>
      <c r="D336" s="339"/>
      <c r="E336" s="339"/>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53" t="s">
        <v>2652</v>
      </c>
      <c r="C337" s="295" t="s">
        <v>2653</v>
      </c>
      <c r="D337" s="339"/>
      <c r="E337" s="339"/>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53" t="s">
        <v>2654</v>
      </c>
      <c r="C338" s="295" t="s">
        <v>2655</v>
      </c>
      <c r="D338" s="339"/>
      <c r="E338" s="339"/>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53" t="s">
        <v>2657</v>
      </c>
      <c r="C339" s="295" t="s">
        <v>2658</v>
      </c>
      <c r="D339" s="339"/>
      <c r="E339" s="339"/>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53" t="s">
        <v>2659</v>
      </c>
      <c r="C340" s="295" t="s">
        <v>2660</v>
      </c>
      <c r="D340" s="339"/>
      <c r="E340" s="339"/>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53" t="s">
        <v>2662</v>
      </c>
      <c r="C341" s="295" t="s">
        <v>2663</v>
      </c>
      <c r="D341" s="339"/>
      <c r="E341" s="339"/>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53" t="s">
        <v>2664</v>
      </c>
      <c r="C342" s="295" t="s">
        <v>2665</v>
      </c>
      <c r="D342" s="339"/>
      <c r="E342" s="339"/>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5" t="s">
        <v>2666</v>
      </c>
      <c r="D343" s="339"/>
      <c r="E343" s="339"/>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5" t="s">
        <v>2668</v>
      </c>
      <c r="D344" s="339"/>
      <c r="E344" s="339"/>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5" t="s">
        <v>2670</v>
      </c>
      <c r="D345" s="339"/>
      <c r="E345" s="339"/>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5" t="s">
        <v>2672</v>
      </c>
      <c r="D346" s="339"/>
      <c r="E346" s="339"/>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5" t="s">
        <v>2025</v>
      </c>
      <c r="D347" s="339"/>
      <c r="E347" s="339"/>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5" t="s">
        <v>2674</v>
      </c>
      <c r="D348" s="339"/>
      <c r="E348" s="339"/>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5" t="s">
        <v>2676</v>
      </c>
      <c r="D349" s="339"/>
      <c r="E349" s="339"/>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5" t="s">
        <v>2678</v>
      </c>
      <c r="D350" s="339"/>
      <c r="E350" s="339"/>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5" t="s">
        <v>2680</v>
      </c>
      <c r="D351" s="339"/>
      <c r="E351" s="339"/>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5" t="s">
        <v>2682</v>
      </c>
      <c r="D352" s="339"/>
      <c r="E352" s="339"/>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5" t="s">
        <v>2027</v>
      </c>
      <c r="D353" s="339"/>
      <c r="E353" s="339"/>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5" t="s">
        <v>2029</v>
      </c>
      <c r="D354" s="339"/>
      <c r="E354" s="339"/>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5" t="s">
        <v>2031</v>
      </c>
      <c r="D355" s="339"/>
      <c r="E355" s="339"/>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5" t="s">
        <v>2684</v>
      </c>
      <c r="D356" s="339"/>
      <c r="E356" s="339"/>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5" t="s">
        <v>2686</v>
      </c>
      <c r="D357" s="339"/>
      <c r="E357" s="339"/>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5" t="s">
        <v>2036</v>
      </c>
      <c r="D358" s="339"/>
      <c r="E358" s="339"/>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5" t="s">
        <v>2688</v>
      </c>
      <c r="D359" s="339"/>
      <c r="E359" s="339"/>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5" t="s">
        <v>2038</v>
      </c>
      <c r="D360" s="339"/>
      <c r="E360" s="339"/>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5" t="s">
        <v>2690</v>
      </c>
      <c r="D361" s="339"/>
      <c r="E361" s="339"/>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5" t="s">
        <v>2692</v>
      </c>
      <c r="D362" s="339"/>
      <c r="E362" s="339"/>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5" t="s">
        <v>2694</v>
      </c>
      <c r="D363" s="339"/>
      <c r="E363" s="339"/>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5" t="s">
        <v>2696</v>
      </c>
      <c r="D364" s="339"/>
      <c r="E364" s="339"/>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5" t="s">
        <v>2698</v>
      </c>
      <c r="D365" s="339"/>
      <c r="E365" s="339"/>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5" t="s">
        <v>2700</v>
      </c>
      <c r="D366" s="339"/>
      <c r="E366" s="339"/>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5" t="s">
        <v>2702</v>
      </c>
      <c r="D367" s="339"/>
      <c r="E367" s="339"/>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5" t="s">
        <v>2704</v>
      </c>
      <c r="D368" s="339"/>
      <c r="E368" s="339"/>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5" t="s">
        <v>2706</v>
      </c>
      <c r="D369" s="339"/>
      <c r="E369" s="339"/>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5" t="s">
        <v>2708</v>
      </c>
      <c r="D370" s="339"/>
      <c r="E370" s="339"/>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5" t="s">
        <v>2710</v>
      </c>
      <c r="D371" s="339"/>
      <c r="E371" s="339"/>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5" t="s">
        <v>2712</v>
      </c>
      <c r="D372" s="339"/>
      <c r="E372" s="339"/>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5" t="s">
        <v>2714</v>
      </c>
      <c r="D373" s="339"/>
      <c r="E373" s="339"/>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5" t="s">
        <v>2716</v>
      </c>
      <c r="D374" s="339"/>
      <c r="E374" s="339"/>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5" t="s">
        <v>2718</v>
      </c>
      <c r="D375" s="339"/>
      <c r="E375" s="339"/>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5" t="s">
        <v>2720</v>
      </c>
      <c r="D376" s="339"/>
      <c r="E376" s="339"/>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5" t="s">
        <v>2722</v>
      </c>
      <c r="D377" s="339"/>
      <c r="E377" s="339"/>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5" t="s">
        <v>2724</v>
      </c>
      <c r="D378" s="339"/>
      <c r="E378" s="339"/>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5" t="s">
        <v>2726</v>
      </c>
      <c r="D379" s="339"/>
      <c r="E379" s="339"/>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53" t="s">
        <v>2729</v>
      </c>
      <c r="C380" s="295" t="s">
        <v>2728</v>
      </c>
      <c r="D380" s="339"/>
      <c r="E380" s="339"/>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53" t="s">
        <v>2731</v>
      </c>
      <c r="C381" s="295" t="s">
        <v>2730</v>
      </c>
      <c r="D381" s="339"/>
      <c r="E381" s="339"/>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53" t="s">
        <v>2733</v>
      </c>
      <c r="C382" s="295" t="s">
        <v>2732</v>
      </c>
      <c r="D382" s="339"/>
      <c r="E382" s="339"/>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53" t="s">
        <v>2735</v>
      </c>
      <c r="C383" s="295" t="s">
        <v>2734</v>
      </c>
      <c r="D383" s="339"/>
      <c r="E383" s="339"/>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53" t="s">
        <v>2737</v>
      </c>
      <c r="C384" s="295" t="s">
        <v>2736</v>
      </c>
      <c r="D384" s="339"/>
      <c r="E384" s="339"/>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53" t="s">
        <v>2739</v>
      </c>
      <c r="C385" s="295" t="s">
        <v>2738</v>
      </c>
      <c r="D385" s="339"/>
      <c r="E385" s="339"/>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5" t="s">
        <v>2740</v>
      </c>
      <c r="D386" s="339"/>
      <c r="E386" s="339"/>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5" t="s">
        <v>2742</v>
      </c>
      <c r="D387" s="339"/>
      <c r="E387" s="339"/>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5" t="s">
        <v>2744</v>
      </c>
      <c r="D388" s="339"/>
      <c r="E388" s="339"/>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5" t="s">
        <v>2746</v>
      </c>
      <c r="D389" s="339"/>
      <c r="E389" s="339"/>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5" t="s">
        <v>2748</v>
      </c>
      <c r="B390" s="356" t="s">
        <v>2749</v>
      </c>
      <c r="C390" s="357" t="s">
        <v>2748</v>
      </c>
      <c r="D390" s="366"/>
      <c r="E390" s="366"/>
      <c r="F390" s="358"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5" t="s">
        <v>2750</v>
      </c>
      <c r="B391" s="356" t="s">
        <v>2751</v>
      </c>
      <c r="C391" s="357" t="s">
        <v>2750</v>
      </c>
      <c r="D391" s="366"/>
      <c r="E391" s="366"/>
      <c r="F391" s="358"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5" t="s">
        <v>2752</v>
      </c>
      <c r="B392" s="356" t="s">
        <v>2753</v>
      </c>
      <c r="C392" s="357" t="s">
        <v>2752</v>
      </c>
      <c r="D392" s="366"/>
      <c r="E392" s="366"/>
      <c r="F392" s="358"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5" t="s">
        <v>2754</v>
      </c>
      <c r="B393" s="356" t="s">
        <v>2755</v>
      </c>
      <c r="C393" s="357" t="s">
        <v>2754</v>
      </c>
      <c r="D393" s="366"/>
      <c r="E393" s="366"/>
      <c r="F393" s="358"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5" t="s">
        <v>2756</v>
      </c>
      <c r="B394" s="356" t="s">
        <v>2757</v>
      </c>
      <c r="C394" s="357" t="s">
        <v>2756</v>
      </c>
      <c r="D394" s="366"/>
      <c r="E394" s="366"/>
      <c r="F394" s="358"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5" t="s">
        <v>2758</v>
      </c>
      <c r="B395" s="356" t="s">
        <v>2759</v>
      </c>
      <c r="C395" s="357" t="s">
        <v>2758</v>
      </c>
      <c r="D395" s="366"/>
      <c r="E395" s="366"/>
      <c r="F395" s="358"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1" t="s">
        <v>2761</v>
      </c>
      <c r="C396" s="302" t="s">
        <v>2760</v>
      </c>
      <c r="D396" s="275"/>
      <c r="E396" s="283"/>
      <c r="F396" s="359"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60"/>
      <c r="B397" s="149"/>
      <c r="C397" s="361"/>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60"/>
      <c r="B398" s="149"/>
      <c r="C398" s="361"/>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60"/>
      <c r="B399" s="149"/>
      <c r="C399" s="361"/>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60"/>
      <c r="B400" s="149"/>
      <c r="C400" s="361"/>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60"/>
      <c r="B401" s="149"/>
      <c r="C401" s="361"/>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60"/>
      <c r="B402" s="149"/>
      <c r="C402" s="361"/>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60"/>
      <c r="B403" s="149"/>
      <c r="C403" s="361"/>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60"/>
      <c r="B404" s="149"/>
      <c r="C404" s="361"/>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60"/>
      <c r="B405" s="149"/>
      <c r="C405" s="361"/>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60"/>
      <c r="B406" s="149"/>
      <c r="C406" s="361"/>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60"/>
      <c r="B407" s="149"/>
      <c r="C407" s="361"/>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60"/>
      <c r="B408" s="149"/>
      <c r="C408" s="361"/>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60"/>
      <c r="B409" s="149"/>
      <c r="C409" s="361"/>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60"/>
      <c r="B410" s="149"/>
      <c r="C410" s="361"/>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60"/>
      <c r="B411" s="149"/>
      <c r="C411" s="361"/>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60"/>
      <c r="B412" s="149"/>
      <c r="C412" s="361"/>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60"/>
      <c r="B413" s="149"/>
      <c r="C413" s="361"/>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60"/>
      <c r="B414" s="149"/>
      <c r="C414" s="361"/>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60"/>
      <c r="B415" s="149"/>
      <c r="C415" s="361"/>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60"/>
      <c r="B416" s="149"/>
      <c r="C416" s="361"/>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60"/>
      <c r="B417" s="149"/>
      <c r="C417" s="361"/>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60"/>
      <c r="B418" s="149"/>
      <c r="C418" s="361"/>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60"/>
      <c r="B419" s="149"/>
      <c r="C419" s="361"/>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60"/>
      <c r="B420" s="149"/>
      <c r="C420" s="361"/>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60"/>
      <c r="B421" s="149"/>
      <c r="C421" s="361"/>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60"/>
      <c r="B422" s="149"/>
      <c r="C422" s="361"/>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60"/>
      <c r="B423" s="149"/>
      <c r="C423" s="361"/>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60"/>
      <c r="B424" s="149"/>
      <c r="C424" s="361"/>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60"/>
      <c r="B425" s="149"/>
      <c r="C425" s="361"/>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60"/>
      <c r="B426" s="149"/>
      <c r="C426" s="361"/>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60"/>
      <c r="B427" s="149"/>
      <c r="C427" s="361"/>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60"/>
      <c r="B428" s="149"/>
      <c r="C428" s="361"/>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60"/>
      <c r="B429" s="149"/>
      <c r="C429" s="361"/>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60"/>
      <c r="B430" s="149"/>
      <c r="C430" s="361"/>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60"/>
      <c r="B431" s="149"/>
      <c r="C431" s="361"/>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60"/>
      <c r="B432" s="149"/>
      <c r="C432" s="361"/>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60"/>
      <c r="B433" s="149"/>
      <c r="C433" s="361"/>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60"/>
      <c r="B434" s="149"/>
      <c r="C434" s="361"/>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60"/>
      <c r="B435" s="149"/>
      <c r="C435" s="361"/>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60"/>
      <c r="B436" s="149"/>
      <c r="C436" s="361"/>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60"/>
      <c r="B437" s="149"/>
      <c r="C437" s="361"/>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60"/>
      <c r="B438" s="149"/>
      <c r="C438" s="361"/>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60"/>
      <c r="B439" s="149"/>
      <c r="C439" s="361"/>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60"/>
      <c r="B440" s="149"/>
      <c r="C440" s="361"/>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60"/>
      <c r="B441" s="149"/>
      <c r="C441" s="361"/>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60"/>
      <c r="B442" s="149"/>
      <c r="C442" s="361"/>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60"/>
      <c r="B443" s="149"/>
      <c r="C443" s="361"/>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60"/>
      <c r="B444" s="149"/>
      <c r="C444" s="361"/>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60"/>
      <c r="B445" s="149"/>
      <c r="C445" s="361"/>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60"/>
      <c r="B446" s="149"/>
      <c r="C446" s="361"/>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60"/>
      <c r="B447" s="149"/>
      <c r="C447" s="361"/>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60"/>
      <c r="B448" s="149"/>
      <c r="C448" s="361"/>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60"/>
      <c r="B449" s="149"/>
      <c r="C449" s="361"/>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60"/>
      <c r="B450" s="149"/>
      <c r="C450" s="361"/>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60"/>
      <c r="B451" s="149"/>
      <c r="C451" s="361"/>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60"/>
      <c r="B452" s="149"/>
      <c r="C452" s="361"/>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60"/>
      <c r="B453" s="149"/>
      <c r="C453" s="361"/>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60"/>
      <c r="B454" s="149"/>
      <c r="C454" s="361"/>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60"/>
      <c r="B455" s="149"/>
      <c r="C455" s="361"/>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60"/>
      <c r="B456" s="149"/>
      <c r="C456" s="361"/>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60"/>
      <c r="B457" s="149"/>
      <c r="C457" s="361"/>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60"/>
      <c r="B458" s="149"/>
      <c r="C458" s="361"/>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60"/>
      <c r="B459" s="149"/>
      <c r="C459" s="361"/>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60"/>
      <c r="B460" s="149"/>
      <c r="C460" s="361"/>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60"/>
      <c r="B461" s="149"/>
      <c r="C461" s="361"/>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60"/>
      <c r="B462" s="149"/>
      <c r="C462" s="361"/>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60"/>
      <c r="B463" s="149"/>
      <c r="C463" s="361"/>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60"/>
      <c r="B464" s="149"/>
      <c r="C464" s="361"/>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60"/>
      <c r="B465" s="149"/>
      <c r="C465" s="361"/>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60"/>
      <c r="B466" s="149"/>
      <c r="C466" s="361"/>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60"/>
      <c r="B467" s="149"/>
      <c r="C467" s="361"/>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60"/>
      <c r="B468" s="149"/>
      <c r="C468" s="361"/>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60"/>
      <c r="B469" s="149"/>
      <c r="C469" s="361"/>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60"/>
      <c r="B470" s="149"/>
      <c r="C470" s="361"/>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60"/>
      <c r="B471" s="149"/>
      <c r="C471" s="361"/>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60"/>
      <c r="B472" s="149"/>
      <c r="C472" s="361"/>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60"/>
      <c r="B473" s="149"/>
      <c r="C473" s="361"/>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60"/>
      <c r="B474" s="149"/>
      <c r="C474" s="361"/>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60"/>
      <c r="B475" s="149"/>
      <c r="C475" s="361"/>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60"/>
      <c r="B476" s="149"/>
      <c r="C476" s="361"/>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60"/>
      <c r="B477" s="149"/>
      <c r="C477" s="361"/>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60"/>
      <c r="B478" s="149"/>
      <c r="C478" s="361"/>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60"/>
      <c r="B479" s="149"/>
      <c r="C479" s="361"/>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60"/>
      <c r="B480" s="149"/>
      <c r="C480" s="361"/>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60"/>
      <c r="B481" s="149"/>
      <c r="C481" s="361"/>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60"/>
      <c r="B482" s="149"/>
      <c r="C482" s="361"/>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60"/>
      <c r="B483" s="149"/>
      <c r="C483" s="361"/>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60"/>
      <c r="B484" s="149"/>
      <c r="C484" s="361"/>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60"/>
      <c r="B485" s="149"/>
      <c r="C485" s="361"/>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60"/>
      <c r="B486" s="149"/>
      <c r="C486" s="361"/>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60"/>
      <c r="B487" s="149"/>
      <c r="C487" s="361"/>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60"/>
      <c r="B488" s="149"/>
      <c r="C488" s="361"/>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60"/>
      <c r="B489" s="149"/>
      <c r="C489" s="361"/>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60"/>
      <c r="B490" s="149"/>
      <c r="C490" s="361"/>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60"/>
      <c r="B491" s="149"/>
      <c r="C491" s="361"/>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60"/>
      <c r="B492" s="149"/>
      <c r="C492" s="361"/>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60"/>
      <c r="B493" s="149"/>
      <c r="C493" s="361"/>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60"/>
      <c r="B494" s="149"/>
      <c r="C494" s="361"/>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60"/>
      <c r="B495" s="149"/>
      <c r="C495" s="361"/>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60"/>
      <c r="B496" s="149"/>
      <c r="C496" s="361"/>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60"/>
      <c r="B497" s="149"/>
      <c r="C497" s="361"/>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60"/>
      <c r="B498" s="149"/>
      <c r="C498" s="361"/>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60"/>
      <c r="B499" s="149"/>
      <c r="C499" s="361"/>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60"/>
      <c r="B500" s="149"/>
      <c r="C500" s="361"/>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60"/>
      <c r="B501" s="149"/>
      <c r="C501" s="361"/>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60"/>
      <c r="B502" s="149"/>
      <c r="C502" s="361"/>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60"/>
      <c r="B503" s="149"/>
      <c r="C503" s="361"/>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60"/>
      <c r="B504" s="149"/>
      <c r="C504" s="361"/>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60"/>
      <c r="B505" s="149"/>
      <c r="C505" s="361"/>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60"/>
      <c r="B506" s="149"/>
      <c r="C506" s="361"/>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60"/>
      <c r="B507" s="149"/>
      <c r="C507" s="361"/>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60"/>
      <c r="B508" s="149"/>
      <c r="C508" s="361"/>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60"/>
      <c r="B509" s="149"/>
      <c r="C509" s="361"/>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60"/>
      <c r="B510" s="149"/>
      <c r="C510" s="361"/>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60"/>
      <c r="B511" s="149"/>
      <c r="C511" s="361"/>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60"/>
      <c r="B512" s="149"/>
      <c r="C512" s="361"/>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60"/>
      <c r="B513" s="149"/>
      <c r="C513" s="361"/>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60"/>
      <c r="B514" s="149"/>
      <c r="C514" s="361"/>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60"/>
      <c r="B515" s="149"/>
      <c r="C515" s="361"/>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60"/>
      <c r="B516" s="149"/>
      <c r="C516" s="361"/>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60"/>
      <c r="B517" s="149"/>
      <c r="C517" s="361"/>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60"/>
      <c r="B518" s="149"/>
      <c r="C518" s="361"/>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60"/>
      <c r="B519" s="149"/>
      <c r="C519" s="361"/>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60"/>
      <c r="B520" s="149"/>
      <c r="C520" s="361"/>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60"/>
      <c r="B521" s="149"/>
      <c r="C521" s="361"/>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60"/>
      <c r="B522" s="149"/>
      <c r="C522" s="361"/>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60"/>
      <c r="B523" s="149"/>
      <c r="C523" s="361"/>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60"/>
      <c r="B524" s="149"/>
      <c r="C524" s="361"/>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60"/>
      <c r="B525" s="149"/>
      <c r="C525" s="361"/>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60"/>
      <c r="B526" s="149"/>
      <c r="C526" s="361"/>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60"/>
      <c r="B527" s="149"/>
      <c r="C527" s="361"/>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60"/>
      <c r="B528" s="149"/>
      <c r="C528" s="361"/>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60"/>
      <c r="B529" s="149"/>
      <c r="C529" s="361"/>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60"/>
      <c r="B530" s="149"/>
      <c r="C530" s="361"/>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60"/>
      <c r="B531" s="149"/>
      <c r="C531" s="361"/>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60"/>
      <c r="B532" s="149"/>
      <c r="C532" s="361"/>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60"/>
      <c r="B533" s="149"/>
      <c r="C533" s="361"/>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60"/>
      <c r="B534" s="149"/>
      <c r="C534" s="361"/>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60"/>
      <c r="B535" s="149"/>
      <c r="C535" s="361"/>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60"/>
      <c r="B536" s="149"/>
      <c r="C536" s="361"/>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60"/>
      <c r="B537" s="149"/>
      <c r="C537" s="361"/>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60"/>
      <c r="B538" s="149"/>
      <c r="C538" s="361"/>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60"/>
      <c r="B539" s="149"/>
      <c r="C539" s="361"/>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60"/>
      <c r="B540" s="149"/>
      <c r="C540" s="361"/>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60"/>
      <c r="B541" s="149"/>
      <c r="C541" s="361"/>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60"/>
      <c r="B542" s="149"/>
      <c r="C542" s="361"/>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60"/>
      <c r="B543" s="149"/>
      <c r="C543" s="361"/>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60"/>
      <c r="B544" s="149"/>
      <c r="C544" s="361"/>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60"/>
      <c r="B545" s="149"/>
      <c r="C545" s="361"/>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60"/>
      <c r="B546" s="149"/>
      <c r="C546" s="361"/>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60"/>
      <c r="B547" s="149"/>
      <c r="C547" s="361"/>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60"/>
      <c r="B548" s="149"/>
      <c r="C548" s="361"/>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60"/>
      <c r="B549" s="149"/>
      <c r="C549" s="361"/>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60"/>
      <c r="B550" s="149"/>
      <c r="C550" s="361"/>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60"/>
      <c r="B551" s="149"/>
      <c r="C551" s="361"/>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60"/>
      <c r="B552" s="149"/>
      <c r="C552" s="361"/>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60"/>
      <c r="B553" s="149"/>
      <c r="C553" s="361"/>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60"/>
      <c r="B554" s="149"/>
      <c r="C554" s="361"/>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60"/>
      <c r="B555" s="149"/>
      <c r="C555" s="361"/>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60"/>
      <c r="B556" s="149"/>
      <c r="C556" s="361"/>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60"/>
      <c r="B557" s="149"/>
      <c r="C557" s="361"/>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60"/>
      <c r="B558" s="149"/>
      <c r="C558" s="361"/>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60"/>
      <c r="B559" s="149"/>
      <c r="C559" s="361"/>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60"/>
      <c r="B560" s="149"/>
      <c r="C560" s="361"/>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60"/>
      <c r="B561" s="149"/>
      <c r="C561" s="361"/>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60"/>
      <c r="B562" s="149"/>
      <c r="C562" s="361"/>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60"/>
      <c r="B563" s="149"/>
      <c r="C563" s="361"/>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60"/>
      <c r="B564" s="149"/>
      <c r="C564" s="361"/>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60"/>
      <c r="B565" s="149"/>
      <c r="C565" s="361"/>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60"/>
      <c r="B566" s="149"/>
      <c r="C566" s="361"/>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60"/>
      <c r="B567" s="149"/>
      <c r="C567" s="361"/>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60"/>
      <c r="B568" s="149"/>
      <c r="C568" s="361"/>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60"/>
      <c r="B569" s="149"/>
      <c r="C569" s="361"/>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60"/>
      <c r="B570" s="149"/>
      <c r="C570" s="361"/>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60"/>
      <c r="B571" s="149"/>
      <c r="C571" s="361"/>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60"/>
      <c r="B572" s="149"/>
      <c r="C572" s="361"/>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60"/>
      <c r="B573" s="149"/>
      <c r="C573" s="361"/>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60"/>
      <c r="B574" s="149"/>
      <c r="C574" s="361"/>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60"/>
      <c r="B575" s="149"/>
      <c r="C575" s="361"/>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60"/>
      <c r="B576" s="149"/>
      <c r="C576" s="361"/>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60"/>
      <c r="B577" s="149"/>
      <c r="C577" s="361"/>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60"/>
      <c r="B578" s="149"/>
      <c r="C578" s="361"/>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60"/>
      <c r="B579" s="149"/>
      <c r="C579" s="361"/>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60"/>
      <c r="B580" s="149"/>
      <c r="C580" s="361"/>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60"/>
      <c r="B581" s="149"/>
      <c r="C581" s="361"/>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60"/>
      <c r="B582" s="149"/>
      <c r="C582" s="361"/>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60"/>
      <c r="B583" s="149"/>
      <c r="C583" s="361"/>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60"/>
      <c r="B584" s="149"/>
      <c r="C584" s="361"/>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60"/>
      <c r="B585" s="149"/>
      <c r="C585" s="361"/>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60"/>
      <c r="B586" s="149"/>
      <c r="C586" s="361"/>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2"/>
    </row>
    <row r="588" spans="1:23" s="198" customFormat="1" ht="15.75" customHeight="1" x14ac:dyDescent="0.2">
      <c r="C588" s="362"/>
    </row>
    <row r="589" spans="1:23" s="198" customFormat="1" ht="15.75" customHeight="1" x14ac:dyDescent="0.2">
      <c r="C589" s="362"/>
    </row>
    <row r="590" spans="1:23" s="198" customFormat="1" ht="15.75" customHeight="1" x14ac:dyDescent="0.2">
      <c r="C590" s="362"/>
    </row>
    <row r="591" spans="1:23" s="198" customFormat="1" ht="15.75" customHeight="1" x14ac:dyDescent="0.2">
      <c r="C591" s="362"/>
    </row>
    <row r="592" spans="1:23" s="198" customFormat="1" ht="15.75" customHeight="1" x14ac:dyDescent="0.2">
      <c r="C592" s="362"/>
    </row>
    <row r="593" spans="3:3" s="198" customFormat="1" ht="15.75" customHeight="1" x14ac:dyDescent="0.2">
      <c r="C593" s="362"/>
    </row>
    <row r="594" spans="3:3" s="198" customFormat="1" ht="15.75" customHeight="1" x14ac:dyDescent="0.2">
      <c r="C594" s="362"/>
    </row>
    <row r="595" spans="3:3" s="198" customFormat="1" ht="15.75" customHeight="1" x14ac:dyDescent="0.2">
      <c r="C595" s="362"/>
    </row>
    <row r="596" spans="3:3" s="198" customFormat="1" ht="15.75" customHeight="1" x14ac:dyDescent="0.2">
      <c r="C596" s="362"/>
    </row>
    <row r="597" spans="3:3" s="198" customFormat="1" ht="15.75" customHeight="1" x14ac:dyDescent="0.2">
      <c r="C597" s="362"/>
    </row>
    <row r="598" spans="3:3" s="198" customFormat="1" ht="15.75" customHeight="1" x14ac:dyDescent="0.2">
      <c r="C598" s="362"/>
    </row>
    <row r="599" spans="3:3" s="198" customFormat="1" ht="15.75" customHeight="1" x14ac:dyDescent="0.2">
      <c r="C599" s="362"/>
    </row>
    <row r="600" spans="3:3" s="198" customFormat="1" ht="15.75" customHeight="1" x14ac:dyDescent="0.2">
      <c r="C600" s="362"/>
    </row>
    <row r="601" spans="3:3" s="198" customFormat="1" ht="15.75" customHeight="1" x14ac:dyDescent="0.2">
      <c r="C601" s="362"/>
    </row>
    <row r="602" spans="3:3" s="198" customFormat="1" ht="15.75" customHeight="1" x14ac:dyDescent="0.2">
      <c r="C602" s="362"/>
    </row>
    <row r="603" spans="3:3" s="198" customFormat="1" ht="15.75" customHeight="1" x14ac:dyDescent="0.2">
      <c r="C603" s="362"/>
    </row>
    <row r="604" spans="3:3" s="198" customFormat="1" ht="15.75" customHeight="1" x14ac:dyDescent="0.2">
      <c r="C604" s="362"/>
    </row>
    <row r="605" spans="3:3" s="198" customFormat="1" ht="15.75" customHeight="1" x14ac:dyDescent="0.2">
      <c r="C605" s="362"/>
    </row>
    <row r="606" spans="3:3" s="198" customFormat="1" ht="15.75" customHeight="1" x14ac:dyDescent="0.2">
      <c r="C606" s="362"/>
    </row>
    <row r="607" spans="3:3" s="198" customFormat="1" ht="15.75" customHeight="1" x14ac:dyDescent="0.2">
      <c r="C607" s="362"/>
    </row>
    <row r="608" spans="3:3" s="198" customFormat="1" ht="15.75" customHeight="1" x14ac:dyDescent="0.2">
      <c r="C608" s="362"/>
    </row>
    <row r="609" spans="3:3" s="198" customFormat="1" ht="15.75" customHeight="1" x14ac:dyDescent="0.2">
      <c r="C609" s="362"/>
    </row>
    <row r="610" spans="3:3" s="198" customFormat="1" ht="15.75" customHeight="1" x14ac:dyDescent="0.2">
      <c r="C610" s="362"/>
    </row>
    <row r="611" spans="3:3" s="198" customFormat="1" ht="15.75" customHeight="1" x14ac:dyDescent="0.2">
      <c r="C611" s="362"/>
    </row>
    <row r="612" spans="3:3" s="198" customFormat="1" ht="15.75" customHeight="1" x14ac:dyDescent="0.2">
      <c r="C612" s="362"/>
    </row>
    <row r="613" spans="3:3" s="198" customFormat="1" ht="15.75" customHeight="1" x14ac:dyDescent="0.2">
      <c r="C613" s="362"/>
    </row>
    <row r="614" spans="3:3" s="198" customFormat="1" ht="15.75" customHeight="1" x14ac:dyDescent="0.2">
      <c r="C614" s="362"/>
    </row>
    <row r="615" spans="3:3" s="198" customFormat="1" ht="15.75" customHeight="1" x14ac:dyDescent="0.2">
      <c r="C615" s="362"/>
    </row>
    <row r="616" spans="3:3" s="198" customFormat="1" ht="15.75" customHeight="1" x14ac:dyDescent="0.2">
      <c r="C616" s="362"/>
    </row>
    <row r="617" spans="3:3" s="198" customFormat="1" ht="15.75" customHeight="1" x14ac:dyDescent="0.2">
      <c r="C617" s="362"/>
    </row>
    <row r="618" spans="3:3" s="198" customFormat="1" ht="15.75" customHeight="1" x14ac:dyDescent="0.2">
      <c r="C618" s="362"/>
    </row>
    <row r="619" spans="3:3" s="198" customFormat="1" ht="15.75" customHeight="1" x14ac:dyDescent="0.2">
      <c r="C619" s="362"/>
    </row>
    <row r="620" spans="3:3" s="198" customFormat="1" ht="15.75" customHeight="1" x14ac:dyDescent="0.2">
      <c r="C620" s="362"/>
    </row>
    <row r="621" spans="3:3" s="198" customFormat="1" ht="15.75" customHeight="1" x14ac:dyDescent="0.2">
      <c r="C621" s="362"/>
    </row>
    <row r="622" spans="3:3" s="198" customFormat="1" ht="15.75" customHeight="1" x14ac:dyDescent="0.2">
      <c r="C622" s="362"/>
    </row>
    <row r="623" spans="3:3" s="198" customFormat="1" ht="15.75" customHeight="1" x14ac:dyDescent="0.2">
      <c r="C623" s="362"/>
    </row>
    <row r="624" spans="3:3" s="198" customFormat="1" ht="15.75" customHeight="1" x14ac:dyDescent="0.2">
      <c r="C624" s="362"/>
    </row>
    <row r="625" spans="3:3" s="198" customFormat="1" ht="15.75" customHeight="1" x14ac:dyDescent="0.2">
      <c r="C625" s="362"/>
    </row>
    <row r="626" spans="3:3" s="198" customFormat="1" ht="15.75" customHeight="1" x14ac:dyDescent="0.2">
      <c r="C626" s="362"/>
    </row>
    <row r="627" spans="3:3" s="198" customFormat="1" ht="15.75" customHeight="1" x14ac:dyDescent="0.2">
      <c r="C627" s="362"/>
    </row>
    <row r="628" spans="3:3" s="198" customFormat="1" ht="15.75" customHeight="1" x14ac:dyDescent="0.2">
      <c r="C628" s="362"/>
    </row>
    <row r="629" spans="3:3" s="198" customFormat="1" ht="15.75" customHeight="1" x14ac:dyDescent="0.2">
      <c r="C629" s="362"/>
    </row>
    <row r="630" spans="3:3" s="198" customFormat="1" ht="15.75" customHeight="1" x14ac:dyDescent="0.2">
      <c r="C630" s="362"/>
    </row>
    <row r="631" spans="3:3" s="198" customFormat="1" ht="15.75" customHeight="1" x14ac:dyDescent="0.2">
      <c r="C631" s="362"/>
    </row>
    <row r="632" spans="3:3" s="198" customFormat="1" ht="15.75" customHeight="1" x14ac:dyDescent="0.2">
      <c r="C632" s="362"/>
    </row>
    <row r="633" spans="3:3" s="198" customFormat="1" ht="15.75" customHeight="1" x14ac:dyDescent="0.2">
      <c r="C633" s="362"/>
    </row>
    <row r="634" spans="3:3" s="198" customFormat="1" ht="15.75" customHeight="1" x14ac:dyDescent="0.2">
      <c r="C634" s="362"/>
    </row>
    <row r="635" spans="3:3" s="198" customFormat="1" ht="15.75" customHeight="1" x14ac:dyDescent="0.2">
      <c r="C635" s="362"/>
    </row>
    <row r="636" spans="3:3" s="198" customFormat="1" ht="15.75" customHeight="1" x14ac:dyDescent="0.2">
      <c r="C636" s="362"/>
    </row>
    <row r="637" spans="3:3" s="198" customFormat="1" ht="15.75" customHeight="1" x14ac:dyDescent="0.2">
      <c r="C637" s="362"/>
    </row>
    <row r="638" spans="3:3" s="198" customFormat="1" ht="15.75" customHeight="1" x14ac:dyDescent="0.2">
      <c r="C638" s="362"/>
    </row>
    <row r="639" spans="3:3" s="198" customFormat="1" ht="15.75" customHeight="1" x14ac:dyDescent="0.2">
      <c r="C639" s="362"/>
    </row>
    <row r="640" spans="3:3" s="198" customFormat="1" ht="15.75" customHeight="1" x14ac:dyDescent="0.2">
      <c r="C640" s="362"/>
    </row>
    <row r="641" spans="3:3" s="198" customFormat="1" ht="15.75" customHeight="1" x14ac:dyDescent="0.2">
      <c r="C641" s="362"/>
    </row>
    <row r="642" spans="3:3" s="198" customFormat="1" ht="15.75" customHeight="1" x14ac:dyDescent="0.2">
      <c r="C642" s="362"/>
    </row>
    <row r="643" spans="3:3" s="198" customFormat="1" ht="15.75" customHeight="1" x14ac:dyDescent="0.2">
      <c r="C643" s="362"/>
    </row>
    <row r="644" spans="3:3" s="198" customFormat="1" ht="15.75" customHeight="1" x14ac:dyDescent="0.2">
      <c r="C644" s="362"/>
    </row>
    <row r="645" spans="3:3" s="198" customFormat="1" ht="15.75" customHeight="1" x14ac:dyDescent="0.2">
      <c r="C645" s="362"/>
    </row>
    <row r="646" spans="3:3" s="198" customFormat="1" ht="15.75" customHeight="1" x14ac:dyDescent="0.2">
      <c r="C646" s="362"/>
    </row>
    <row r="647" spans="3:3" s="198" customFormat="1" ht="15.75" customHeight="1" x14ac:dyDescent="0.2">
      <c r="C647" s="362"/>
    </row>
    <row r="648" spans="3:3" s="198" customFormat="1" ht="15.75" customHeight="1" x14ac:dyDescent="0.2">
      <c r="C648" s="362"/>
    </row>
    <row r="649" spans="3:3" s="198" customFormat="1" ht="15.75" customHeight="1" x14ac:dyDescent="0.2">
      <c r="C649" s="362"/>
    </row>
    <row r="650" spans="3:3" s="198" customFormat="1" ht="15.75" customHeight="1" x14ac:dyDescent="0.2">
      <c r="C650" s="362"/>
    </row>
    <row r="651" spans="3:3" s="198" customFormat="1" ht="15.75" customHeight="1" x14ac:dyDescent="0.2">
      <c r="C651" s="362"/>
    </row>
    <row r="652" spans="3:3" s="198" customFormat="1" ht="15.75" customHeight="1" x14ac:dyDescent="0.2">
      <c r="C652" s="362"/>
    </row>
    <row r="653" spans="3:3" s="198" customFormat="1" ht="15.75" customHeight="1" x14ac:dyDescent="0.2">
      <c r="C653" s="362"/>
    </row>
    <row r="654" spans="3:3" s="198" customFormat="1" ht="15.75" customHeight="1" x14ac:dyDescent="0.2">
      <c r="C654" s="362"/>
    </row>
    <row r="655" spans="3:3" s="198" customFormat="1" ht="15.75" customHeight="1" x14ac:dyDescent="0.2">
      <c r="C655" s="362"/>
    </row>
    <row r="656" spans="3:3" s="198" customFormat="1" ht="15.75" customHeight="1" x14ac:dyDescent="0.2">
      <c r="C656" s="362"/>
    </row>
    <row r="657" spans="3:3" s="198" customFormat="1" ht="15.75" customHeight="1" x14ac:dyDescent="0.2">
      <c r="C657" s="362"/>
    </row>
    <row r="658" spans="3:3" s="198" customFormat="1" ht="15.75" customHeight="1" x14ac:dyDescent="0.2">
      <c r="C658" s="362"/>
    </row>
    <row r="659" spans="3:3" s="198" customFormat="1" ht="15.75" customHeight="1" x14ac:dyDescent="0.2">
      <c r="C659" s="362"/>
    </row>
    <row r="660" spans="3:3" s="198" customFormat="1" ht="15.75" customHeight="1" x14ac:dyDescent="0.2">
      <c r="C660" s="362"/>
    </row>
    <row r="661" spans="3:3" s="198" customFormat="1" ht="15.75" customHeight="1" x14ac:dyDescent="0.2">
      <c r="C661" s="362"/>
    </row>
    <row r="662" spans="3:3" s="198" customFormat="1" ht="15.75" customHeight="1" x14ac:dyDescent="0.2">
      <c r="C662" s="362"/>
    </row>
    <row r="663" spans="3:3" s="198" customFormat="1" ht="15.75" customHeight="1" x14ac:dyDescent="0.2">
      <c r="C663" s="362"/>
    </row>
    <row r="664" spans="3:3" s="198" customFormat="1" ht="15.75" customHeight="1" x14ac:dyDescent="0.2">
      <c r="C664" s="362"/>
    </row>
    <row r="665" spans="3:3" s="198" customFormat="1" ht="15.75" customHeight="1" x14ac:dyDescent="0.2">
      <c r="C665" s="362"/>
    </row>
    <row r="666" spans="3:3" s="198" customFormat="1" ht="15.75" customHeight="1" x14ac:dyDescent="0.2">
      <c r="C666" s="362"/>
    </row>
    <row r="667" spans="3:3" s="198" customFormat="1" ht="15.75" customHeight="1" x14ac:dyDescent="0.2">
      <c r="C667" s="362"/>
    </row>
    <row r="668" spans="3:3" s="198" customFormat="1" ht="15.75" customHeight="1" x14ac:dyDescent="0.2">
      <c r="C668" s="362"/>
    </row>
    <row r="669" spans="3:3" s="198" customFormat="1" ht="15.75" customHeight="1" x14ac:dyDescent="0.2">
      <c r="C669" s="362"/>
    </row>
    <row r="670" spans="3:3" s="198" customFormat="1" ht="15.75" customHeight="1" x14ac:dyDescent="0.2">
      <c r="C670" s="362"/>
    </row>
    <row r="671" spans="3:3" s="198" customFormat="1" ht="15.75" customHeight="1" x14ac:dyDescent="0.2">
      <c r="C671" s="362"/>
    </row>
    <row r="672" spans="3:3" s="198" customFormat="1" ht="15.75" customHeight="1" x14ac:dyDescent="0.2">
      <c r="C672" s="362"/>
    </row>
    <row r="673" spans="3:3" s="198" customFormat="1" ht="15.75" customHeight="1" x14ac:dyDescent="0.2">
      <c r="C673" s="362"/>
    </row>
    <row r="674" spans="3:3" s="198" customFormat="1" ht="15.75" customHeight="1" x14ac:dyDescent="0.2">
      <c r="C674" s="362"/>
    </row>
    <row r="675" spans="3:3" s="198" customFormat="1" ht="15.75" customHeight="1" x14ac:dyDescent="0.2">
      <c r="C675" s="362"/>
    </row>
    <row r="676" spans="3:3" s="198" customFormat="1" ht="15.75" customHeight="1" x14ac:dyDescent="0.2">
      <c r="C676" s="362"/>
    </row>
    <row r="677" spans="3:3" s="198" customFormat="1" ht="15.75" customHeight="1" x14ac:dyDescent="0.2">
      <c r="C677" s="362"/>
    </row>
    <row r="678" spans="3:3" s="198" customFormat="1" ht="15.75" customHeight="1" x14ac:dyDescent="0.2">
      <c r="C678" s="362"/>
    </row>
    <row r="679" spans="3:3" s="198" customFormat="1" ht="15.75" customHeight="1" x14ac:dyDescent="0.2">
      <c r="C679" s="362"/>
    </row>
    <row r="680" spans="3:3" s="198" customFormat="1" ht="15.75" customHeight="1" x14ac:dyDescent="0.2">
      <c r="C680" s="362"/>
    </row>
    <row r="681" spans="3:3" s="198" customFormat="1" ht="15.75" customHeight="1" x14ac:dyDescent="0.2">
      <c r="C681" s="362"/>
    </row>
    <row r="682" spans="3:3" s="198" customFormat="1" ht="15.75" customHeight="1" x14ac:dyDescent="0.2">
      <c r="C682" s="362"/>
    </row>
    <row r="683" spans="3:3" s="198" customFormat="1" ht="15.75" customHeight="1" x14ac:dyDescent="0.2">
      <c r="C683" s="362"/>
    </row>
    <row r="684" spans="3:3" s="198" customFormat="1" ht="15.75" customHeight="1" x14ac:dyDescent="0.2">
      <c r="C684" s="362"/>
    </row>
    <row r="685" spans="3:3" s="198" customFormat="1" ht="15.75" customHeight="1" x14ac:dyDescent="0.2">
      <c r="C685" s="362"/>
    </row>
    <row r="686" spans="3:3" s="198" customFormat="1" ht="15.75" customHeight="1" x14ac:dyDescent="0.2">
      <c r="C686" s="362"/>
    </row>
    <row r="687" spans="3:3" s="198" customFormat="1" ht="15.75" customHeight="1" x14ac:dyDescent="0.2">
      <c r="C687" s="362"/>
    </row>
    <row r="688" spans="3:3" s="198" customFormat="1" ht="15.75" customHeight="1" x14ac:dyDescent="0.2">
      <c r="C688" s="362"/>
    </row>
    <row r="689" spans="3:3" s="198" customFormat="1" ht="15.75" customHeight="1" x14ac:dyDescent="0.2">
      <c r="C689" s="362"/>
    </row>
    <row r="690" spans="3:3" s="198" customFormat="1" ht="15.75" customHeight="1" x14ac:dyDescent="0.2">
      <c r="C690" s="362"/>
    </row>
    <row r="691" spans="3:3" s="198" customFormat="1" ht="15.75" customHeight="1" x14ac:dyDescent="0.2">
      <c r="C691" s="362"/>
    </row>
    <row r="692" spans="3:3" s="198" customFormat="1" ht="15.75" customHeight="1" x14ac:dyDescent="0.2">
      <c r="C692" s="362"/>
    </row>
    <row r="693" spans="3:3" s="198" customFormat="1" ht="15.75" customHeight="1" x14ac:dyDescent="0.2">
      <c r="C693" s="362"/>
    </row>
    <row r="694" spans="3:3" s="198" customFormat="1" ht="15.75" customHeight="1" x14ac:dyDescent="0.2">
      <c r="C694" s="362"/>
    </row>
    <row r="695" spans="3:3" s="198" customFormat="1" ht="15.75" customHeight="1" x14ac:dyDescent="0.2">
      <c r="C695" s="362"/>
    </row>
    <row r="696" spans="3:3" s="198" customFormat="1" ht="15.75" customHeight="1" x14ac:dyDescent="0.2">
      <c r="C696" s="362"/>
    </row>
    <row r="697" spans="3:3" s="198" customFormat="1" ht="15.75" customHeight="1" x14ac:dyDescent="0.2">
      <c r="C697" s="362"/>
    </row>
    <row r="698" spans="3:3" s="198" customFormat="1" ht="15.75" customHeight="1" x14ac:dyDescent="0.2">
      <c r="C698" s="362"/>
    </row>
    <row r="699" spans="3:3" s="198" customFormat="1" ht="15.75" customHeight="1" x14ac:dyDescent="0.2">
      <c r="C699" s="362"/>
    </row>
    <row r="700" spans="3:3" s="198" customFormat="1" ht="15.75" customHeight="1" x14ac:dyDescent="0.2">
      <c r="C700" s="362"/>
    </row>
    <row r="701" spans="3:3" s="198" customFormat="1" ht="15.75" customHeight="1" x14ac:dyDescent="0.2">
      <c r="C701" s="362"/>
    </row>
    <row r="702" spans="3:3" s="198" customFormat="1" ht="15.75" customHeight="1" x14ac:dyDescent="0.2">
      <c r="C702" s="362"/>
    </row>
    <row r="703" spans="3:3" s="198" customFormat="1" ht="15.75" customHeight="1" x14ac:dyDescent="0.2">
      <c r="C703" s="362"/>
    </row>
    <row r="704" spans="3:3" s="198" customFormat="1" ht="15.75" customHeight="1" x14ac:dyDescent="0.2">
      <c r="C704" s="362"/>
    </row>
    <row r="705" spans="3:3" s="198" customFormat="1" ht="15.75" customHeight="1" x14ac:dyDescent="0.2">
      <c r="C705" s="362"/>
    </row>
    <row r="706" spans="3:3" s="198" customFormat="1" ht="15.75" customHeight="1" x14ac:dyDescent="0.2">
      <c r="C706" s="362"/>
    </row>
    <row r="707" spans="3:3" s="198" customFormat="1" ht="15.75" customHeight="1" x14ac:dyDescent="0.2">
      <c r="C707" s="362"/>
    </row>
    <row r="708" spans="3:3" s="198" customFormat="1" ht="15.75" customHeight="1" x14ac:dyDescent="0.2">
      <c r="C708" s="362"/>
    </row>
    <row r="709" spans="3:3" s="198" customFormat="1" ht="15.75" customHeight="1" x14ac:dyDescent="0.2">
      <c r="C709" s="362"/>
    </row>
    <row r="710" spans="3:3" s="198" customFormat="1" ht="15.75" customHeight="1" x14ac:dyDescent="0.2">
      <c r="C710" s="362"/>
    </row>
    <row r="711" spans="3:3" s="198" customFormat="1" ht="15.75" customHeight="1" x14ac:dyDescent="0.2">
      <c r="C711" s="362"/>
    </row>
    <row r="712" spans="3:3" s="198" customFormat="1" ht="15.75" customHeight="1" x14ac:dyDescent="0.2">
      <c r="C712" s="362"/>
    </row>
    <row r="713" spans="3:3" s="198" customFormat="1" ht="15.75" customHeight="1" x14ac:dyDescent="0.2">
      <c r="C713" s="362"/>
    </row>
    <row r="714" spans="3:3" s="198" customFormat="1" ht="15.75" customHeight="1" x14ac:dyDescent="0.2">
      <c r="C714" s="362"/>
    </row>
    <row r="715" spans="3:3" s="198" customFormat="1" ht="15.75" customHeight="1" x14ac:dyDescent="0.2">
      <c r="C715" s="362"/>
    </row>
    <row r="716" spans="3:3" s="198" customFormat="1" ht="15.75" customHeight="1" x14ac:dyDescent="0.2">
      <c r="C716" s="362"/>
    </row>
    <row r="717" spans="3:3" s="198" customFormat="1" ht="15.75" customHeight="1" x14ac:dyDescent="0.2">
      <c r="C717" s="362"/>
    </row>
    <row r="718" spans="3:3" s="198" customFormat="1" ht="15.75" customHeight="1" x14ac:dyDescent="0.2">
      <c r="C718" s="362"/>
    </row>
    <row r="719" spans="3:3" s="198" customFormat="1" ht="15.75" customHeight="1" x14ac:dyDescent="0.2">
      <c r="C719" s="362"/>
    </row>
    <row r="720" spans="3:3" s="198" customFormat="1" ht="15.75" customHeight="1" x14ac:dyDescent="0.2">
      <c r="C720" s="362"/>
    </row>
    <row r="721" spans="3:3" s="198" customFormat="1" ht="15.75" customHeight="1" x14ac:dyDescent="0.2">
      <c r="C721" s="362"/>
    </row>
    <row r="722" spans="3:3" s="198" customFormat="1" ht="15.75" customHeight="1" x14ac:dyDescent="0.2">
      <c r="C722" s="362"/>
    </row>
    <row r="723" spans="3:3" s="198" customFormat="1" ht="15.75" customHeight="1" x14ac:dyDescent="0.2">
      <c r="C723" s="362"/>
    </row>
    <row r="724" spans="3:3" s="198" customFormat="1" ht="15.75" customHeight="1" x14ac:dyDescent="0.2">
      <c r="C724" s="362"/>
    </row>
    <row r="725" spans="3:3" s="198" customFormat="1" ht="15.75" customHeight="1" x14ac:dyDescent="0.2">
      <c r="C725" s="362"/>
    </row>
    <row r="726" spans="3:3" s="198" customFormat="1" ht="15.75" customHeight="1" x14ac:dyDescent="0.2">
      <c r="C726" s="362"/>
    </row>
    <row r="727" spans="3:3" s="198" customFormat="1" ht="15.75" customHeight="1" x14ac:dyDescent="0.2">
      <c r="C727" s="362"/>
    </row>
    <row r="728" spans="3:3" s="198" customFormat="1" ht="15.75" customHeight="1" x14ac:dyDescent="0.2">
      <c r="C728" s="362"/>
    </row>
    <row r="729" spans="3:3" s="198" customFormat="1" ht="15.75" customHeight="1" x14ac:dyDescent="0.2">
      <c r="C729" s="362"/>
    </row>
    <row r="730" spans="3:3" s="198" customFormat="1" ht="15.75" customHeight="1" x14ac:dyDescent="0.2">
      <c r="C730" s="362"/>
    </row>
    <row r="731" spans="3:3" s="198" customFormat="1" ht="15.75" customHeight="1" x14ac:dyDescent="0.2">
      <c r="C731" s="362"/>
    </row>
    <row r="732" spans="3:3" s="198" customFormat="1" ht="15.75" customHeight="1" x14ac:dyDescent="0.2">
      <c r="C732" s="362"/>
    </row>
    <row r="733" spans="3:3" s="198" customFormat="1" ht="15.75" customHeight="1" x14ac:dyDescent="0.2">
      <c r="C733" s="362"/>
    </row>
    <row r="734" spans="3:3" s="198" customFormat="1" ht="15.75" customHeight="1" x14ac:dyDescent="0.2">
      <c r="C734" s="362"/>
    </row>
    <row r="735" spans="3:3" s="198" customFormat="1" ht="15.75" customHeight="1" x14ac:dyDescent="0.2">
      <c r="C735" s="362"/>
    </row>
    <row r="736" spans="3:3" s="198" customFormat="1" ht="15.75" customHeight="1" x14ac:dyDescent="0.2">
      <c r="C736" s="362"/>
    </row>
    <row r="737" spans="3:3" s="198" customFormat="1" ht="15.75" customHeight="1" x14ac:dyDescent="0.2">
      <c r="C737" s="362"/>
    </row>
    <row r="738" spans="3:3" s="198" customFormat="1" ht="15.75" customHeight="1" x14ac:dyDescent="0.2">
      <c r="C738" s="362"/>
    </row>
    <row r="739" spans="3:3" s="198" customFormat="1" ht="15.75" customHeight="1" x14ac:dyDescent="0.2">
      <c r="C739" s="362"/>
    </row>
    <row r="740" spans="3:3" s="198" customFormat="1" ht="15.75" customHeight="1" x14ac:dyDescent="0.2">
      <c r="C740" s="362"/>
    </row>
    <row r="741" spans="3:3" s="198" customFormat="1" ht="15.75" customHeight="1" x14ac:dyDescent="0.2">
      <c r="C741" s="362"/>
    </row>
    <row r="742" spans="3:3" s="198" customFormat="1" ht="15.75" customHeight="1" x14ac:dyDescent="0.2">
      <c r="C742" s="362"/>
    </row>
    <row r="743" spans="3:3" s="198" customFormat="1" ht="15.75" customHeight="1" x14ac:dyDescent="0.2">
      <c r="C743" s="362"/>
    </row>
    <row r="744" spans="3:3" s="198" customFormat="1" ht="15.75" customHeight="1" x14ac:dyDescent="0.2">
      <c r="C744" s="362"/>
    </row>
    <row r="745" spans="3:3" s="198" customFormat="1" ht="15.75" customHeight="1" x14ac:dyDescent="0.2">
      <c r="C745" s="362"/>
    </row>
    <row r="746" spans="3:3" s="198" customFormat="1" ht="15.75" customHeight="1" x14ac:dyDescent="0.2">
      <c r="C746" s="362"/>
    </row>
    <row r="747" spans="3:3" s="198" customFormat="1" ht="15.75" customHeight="1" x14ac:dyDescent="0.2">
      <c r="C747" s="362"/>
    </row>
    <row r="748" spans="3:3" s="198" customFormat="1" ht="15.75" customHeight="1" x14ac:dyDescent="0.2">
      <c r="C748" s="362"/>
    </row>
    <row r="749" spans="3:3" s="198" customFormat="1" ht="15.75" customHeight="1" x14ac:dyDescent="0.2">
      <c r="C749" s="362"/>
    </row>
    <row r="750" spans="3:3" s="198" customFormat="1" ht="15.75" customHeight="1" x14ac:dyDescent="0.2">
      <c r="C750" s="362"/>
    </row>
    <row r="751" spans="3:3" s="198" customFormat="1" ht="15.75" customHeight="1" x14ac:dyDescent="0.2">
      <c r="C751" s="362"/>
    </row>
    <row r="752" spans="3:3" s="198" customFormat="1" ht="15.75" customHeight="1" x14ac:dyDescent="0.2">
      <c r="C752" s="362"/>
    </row>
    <row r="753" spans="3:3" s="198" customFormat="1" ht="15.75" customHeight="1" x14ac:dyDescent="0.2">
      <c r="C753" s="362"/>
    </row>
    <row r="754" spans="3:3" s="198" customFormat="1" ht="15.75" customHeight="1" x14ac:dyDescent="0.2">
      <c r="C754" s="362"/>
    </row>
    <row r="755" spans="3:3" s="198" customFormat="1" ht="15.75" customHeight="1" x14ac:dyDescent="0.2">
      <c r="C755" s="362"/>
    </row>
    <row r="756" spans="3:3" s="198" customFormat="1" ht="15.75" customHeight="1" x14ac:dyDescent="0.2">
      <c r="C756" s="362"/>
    </row>
    <row r="757" spans="3:3" s="198" customFormat="1" ht="15.75" customHeight="1" x14ac:dyDescent="0.2">
      <c r="C757" s="362"/>
    </row>
    <row r="758" spans="3:3" s="198" customFormat="1" ht="15.75" customHeight="1" x14ac:dyDescent="0.2">
      <c r="C758" s="362"/>
    </row>
    <row r="759" spans="3:3" s="198" customFormat="1" ht="15.75" customHeight="1" x14ac:dyDescent="0.2">
      <c r="C759" s="362"/>
    </row>
    <row r="760" spans="3:3" s="198" customFormat="1" ht="15.75" customHeight="1" x14ac:dyDescent="0.2">
      <c r="C760" s="362"/>
    </row>
    <row r="761" spans="3:3" s="198" customFormat="1" ht="15.75" customHeight="1" x14ac:dyDescent="0.2">
      <c r="C761" s="362"/>
    </row>
    <row r="762" spans="3:3" s="198" customFormat="1" ht="15.75" customHeight="1" x14ac:dyDescent="0.2">
      <c r="C762" s="362"/>
    </row>
    <row r="763" spans="3:3" s="198" customFormat="1" ht="15.75" customHeight="1" x14ac:dyDescent="0.2">
      <c r="C763" s="362"/>
    </row>
    <row r="764" spans="3:3" s="198" customFormat="1" ht="15.75" customHeight="1" x14ac:dyDescent="0.2">
      <c r="C764" s="362"/>
    </row>
    <row r="765" spans="3:3" s="198" customFormat="1" ht="15.75" customHeight="1" x14ac:dyDescent="0.2">
      <c r="C765" s="362"/>
    </row>
    <row r="766" spans="3:3" s="198" customFormat="1" ht="15.75" customHeight="1" x14ac:dyDescent="0.2">
      <c r="C766" s="362"/>
    </row>
    <row r="767" spans="3:3" s="198" customFormat="1" ht="15.75" customHeight="1" x14ac:dyDescent="0.2">
      <c r="C767" s="362"/>
    </row>
    <row r="768" spans="3:3" s="198" customFormat="1" ht="15.75" customHeight="1" x14ac:dyDescent="0.2">
      <c r="C768" s="362"/>
    </row>
    <row r="769" spans="3:3" s="198" customFormat="1" ht="15.75" customHeight="1" x14ac:dyDescent="0.2">
      <c r="C769" s="362"/>
    </row>
    <row r="770" spans="3:3" s="198" customFormat="1" ht="15.75" customHeight="1" x14ac:dyDescent="0.2">
      <c r="C770" s="362"/>
    </row>
    <row r="771" spans="3:3" s="198" customFormat="1" ht="15.75" customHeight="1" x14ac:dyDescent="0.2">
      <c r="C771" s="362"/>
    </row>
    <row r="772" spans="3:3" s="198" customFormat="1" ht="15.75" customHeight="1" x14ac:dyDescent="0.2">
      <c r="C772" s="362"/>
    </row>
    <row r="773" spans="3:3" s="198" customFormat="1" ht="15.75" customHeight="1" x14ac:dyDescent="0.2">
      <c r="C773" s="362"/>
    </row>
    <row r="774" spans="3:3" s="198" customFormat="1" ht="15.75" customHeight="1" x14ac:dyDescent="0.2">
      <c r="C774" s="362"/>
    </row>
    <row r="775" spans="3:3" s="198" customFormat="1" ht="15.75" customHeight="1" x14ac:dyDescent="0.2">
      <c r="C775" s="362"/>
    </row>
    <row r="776" spans="3:3" s="198" customFormat="1" ht="15.75" customHeight="1" x14ac:dyDescent="0.2">
      <c r="C776" s="362"/>
    </row>
    <row r="777" spans="3:3" s="198" customFormat="1" ht="15.75" customHeight="1" x14ac:dyDescent="0.2">
      <c r="C777" s="362"/>
    </row>
    <row r="778" spans="3:3" s="198" customFormat="1" ht="15.75" customHeight="1" x14ac:dyDescent="0.2">
      <c r="C778" s="362"/>
    </row>
    <row r="779" spans="3:3" s="198" customFormat="1" ht="15.75" customHeight="1" x14ac:dyDescent="0.2">
      <c r="C779" s="362"/>
    </row>
    <row r="780" spans="3:3" s="198" customFormat="1" ht="15.75" customHeight="1" x14ac:dyDescent="0.2">
      <c r="C780" s="362"/>
    </row>
    <row r="781" spans="3:3" s="198" customFormat="1" ht="15.75" customHeight="1" x14ac:dyDescent="0.2">
      <c r="C781" s="362"/>
    </row>
    <row r="782" spans="3:3" s="198" customFormat="1" ht="15.75" customHeight="1" x14ac:dyDescent="0.2">
      <c r="C782" s="362"/>
    </row>
    <row r="783" spans="3:3" s="198" customFormat="1" ht="15.75" customHeight="1" x14ac:dyDescent="0.2">
      <c r="C783" s="362"/>
    </row>
    <row r="784" spans="3:3" s="198" customFormat="1" ht="15.75" customHeight="1" x14ac:dyDescent="0.2">
      <c r="C784" s="362"/>
    </row>
    <row r="785" spans="3:3" s="198" customFormat="1" ht="15.75" customHeight="1" x14ac:dyDescent="0.2">
      <c r="C785" s="362"/>
    </row>
    <row r="786" spans="3:3" s="198" customFormat="1" ht="15.75" customHeight="1" x14ac:dyDescent="0.2">
      <c r="C786" s="362"/>
    </row>
    <row r="787" spans="3:3" s="198" customFormat="1" ht="15.75" customHeight="1" x14ac:dyDescent="0.2">
      <c r="C787" s="362"/>
    </row>
    <row r="788" spans="3:3" s="198" customFormat="1" ht="15.75" customHeight="1" x14ac:dyDescent="0.2">
      <c r="C788" s="362"/>
    </row>
    <row r="789" spans="3:3" s="198" customFormat="1" ht="15.75" customHeight="1" x14ac:dyDescent="0.2">
      <c r="C789" s="362"/>
    </row>
    <row r="790" spans="3:3" s="198" customFormat="1" ht="15.75" customHeight="1" x14ac:dyDescent="0.2">
      <c r="C790" s="362"/>
    </row>
    <row r="791" spans="3:3" s="198" customFormat="1" ht="15.75" customHeight="1" x14ac:dyDescent="0.2">
      <c r="C791" s="362"/>
    </row>
    <row r="792" spans="3:3" s="198" customFormat="1" ht="15.75" customHeight="1" x14ac:dyDescent="0.2">
      <c r="C792" s="362"/>
    </row>
    <row r="793" spans="3:3" s="198" customFormat="1" ht="15.75" customHeight="1" x14ac:dyDescent="0.2">
      <c r="C793" s="362"/>
    </row>
    <row r="794" spans="3:3" s="198" customFormat="1" ht="15.75" customHeight="1" x14ac:dyDescent="0.2">
      <c r="C794" s="362"/>
    </row>
    <row r="795" spans="3:3" s="198" customFormat="1" ht="15.75" customHeight="1" x14ac:dyDescent="0.2">
      <c r="C795" s="362"/>
    </row>
    <row r="796" spans="3:3" s="198" customFormat="1" ht="15.75" customHeight="1" x14ac:dyDescent="0.2">
      <c r="C796" s="362"/>
    </row>
    <row r="797" spans="3:3" s="198" customFormat="1" ht="15.75" customHeight="1" x14ac:dyDescent="0.2">
      <c r="C797" s="362"/>
    </row>
    <row r="798" spans="3:3" s="198" customFormat="1" ht="15.75" customHeight="1" x14ac:dyDescent="0.2">
      <c r="C798" s="362"/>
    </row>
    <row r="799" spans="3:3" s="198" customFormat="1" ht="15.75" customHeight="1" x14ac:dyDescent="0.2">
      <c r="C799" s="362"/>
    </row>
    <row r="800" spans="3:3" s="198" customFormat="1" ht="15.75" customHeight="1" x14ac:dyDescent="0.2">
      <c r="C800" s="362"/>
    </row>
    <row r="801" spans="3:3" s="198" customFormat="1" ht="15.75" customHeight="1" x14ac:dyDescent="0.2">
      <c r="C801" s="362"/>
    </row>
    <row r="802" spans="3:3" s="198" customFormat="1" ht="15.75" customHeight="1" x14ac:dyDescent="0.2">
      <c r="C802" s="362"/>
    </row>
    <row r="803" spans="3:3" s="198" customFormat="1" ht="15.75" customHeight="1" x14ac:dyDescent="0.2">
      <c r="C803" s="362"/>
    </row>
    <row r="804" spans="3:3" s="198" customFormat="1" ht="15.75" customHeight="1" x14ac:dyDescent="0.2">
      <c r="C804" s="362"/>
    </row>
    <row r="805" spans="3:3" s="198" customFormat="1" ht="15.75" customHeight="1" x14ac:dyDescent="0.2">
      <c r="C805" s="362"/>
    </row>
    <row r="806" spans="3:3" s="198" customFormat="1" ht="15.75" customHeight="1" x14ac:dyDescent="0.2">
      <c r="C806" s="362"/>
    </row>
    <row r="807" spans="3:3" s="198" customFormat="1" ht="15.75" customHeight="1" x14ac:dyDescent="0.2">
      <c r="C807" s="362"/>
    </row>
    <row r="808" spans="3:3" s="198" customFormat="1" ht="15.75" customHeight="1" x14ac:dyDescent="0.2">
      <c r="C808" s="362"/>
    </row>
    <row r="809" spans="3:3" s="198" customFormat="1" ht="15.75" customHeight="1" x14ac:dyDescent="0.2">
      <c r="C809" s="362"/>
    </row>
    <row r="810" spans="3:3" s="198" customFormat="1" ht="15.75" customHeight="1" x14ac:dyDescent="0.2">
      <c r="C810" s="362"/>
    </row>
    <row r="811" spans="3:3" s="198" customFormat="1" ht="15.75" customHeight="1" x14ac:dyDescent="0.2">
      <c r="C811" s="362"/>
    </row>
    <row r="812" spans="3:3" s="198" customFormat="1" ht="15.75" customHeight="1" x14ac:dyDescent="0.2">
      <c r="C812" s="362"/>
    </row>
    <row r="813" spans="3:3" s="198" customFormat="1" ht="15.75" customHeight="1" x14ac:dyDescent="0.2">
      <c r="C813" s="362"/>
    </row>
    <row r="814" spans="3:3" s="198" customFormat="1" ht="15.75" customHeight="1" x14ac:dyDescent="0.2">
      <c r="C814" s="362"/>
    </row>
    <row r="815" spans="3:3" s="198" customFormat="1" ht="15.75" customHeight="1" x14ac:dyDescent="0.2">
      <c r="C815" s="362"/>
    </row>
    <row r="816" spans="3:3" s="198" customFormat="1" ht="15.75" customHeight="1" x14ac:dyDescent="0.2">
      <c r="C816" s="362"/>
    </row>
    <row r="817" spans="3:3" s="198" customFormat="1" ht="15.75" customHeight="1" x14ac:dyDescent="0.2">
      <c r="C817" s="362"/>
    </row>
    <row r="818" spans="3:3" s="198" customFormat="1" ht="15.75" customHeight="1" x14ac:dyDescent="0.2">
      <c r="C818" s="362"/>
    </row>
    <row r="819" spans="3:3" s="198" customFormat="1" ht="15.75" customHeight="1" x14ac:dyDescent="0.2">
      <c r="C819" s="362"/>
    </row>
    <row r="820" spans="3:3" s="198" customFormat="1" ht="15.75" customHeight="1" x14ac:dyDescent="0.2">
      <c r="C820" s="362"/>
    </row>
    <row r="821" spans="3:3" s="198" customFormat="1" ht="15.75" customHeight="1" x14ac:dyDescent="0.2">
      <c r="C821" s="362"/>
    </row>
    <row r="822" spans="3:3" s="198" customFormat="1" ht="15.75" customHeight="1" x14ac:dyDescent="0.2">
      <c r="C822" s="362"/>
    </row>
    <row r="823" spans="3:3" s="198" customFormat="1" ht="15.75" customHeight="1" x14ac:dyDescent="0.2">
      <c r="C823" s="362"/>
    </row>
    <row r="824" spans="3:3" s="198" customFormat="1" ht="15.75" customHeight="1" x14ac:dyDescent="0.2">
      <c r="C824" s="362"/>
    </row>
    <row r="825" spans="3:3" s="198" customFormat="1" ht="15.75" customHeight="1" x14ac:dyDescent="0.2">
      <c r="C825" s="362"/>
    </row>
    <row r="826" spans="3:3" s="198" customFormat="1" ht="15.75" customHeight="1" x14ac:dyDescent="0.2">
      <c r="C826" s="362"/>
    </row>
    <row r="827" spans="3:3" s="198" customFormat="1" ht="15.75" customHeight="1" x14ac:dyDescent="0.2">
      <c r="C827" s="362"/>
    </row>
    <row r="828" spans="3:3" s="198" customFormat="1" ht="15.75" customHeight="1" x14ac:dyDescent="0.2">
      <c r="C828" s="362"/>
    </row>
    <row r="829" spans="3:3" s="198" customFormat="1" ht="15.75" customHeight="1" x14ac:dyDescent="0.2">
      <c r="C829" s="362"/>
    </row>
    <row r="830" spans="3:3" s="198" customFormat="1" ht="15.75" customHeight="1" x14ac:dyDescent="0.2">
      <c r="C830" s="362"/>
    </row>
    <row r="831" spans="3:3" s="198" customFormat="1" ht="15.75" customHeight="1" x14ac:dyDescent="0.2">
      <c r="C831" s="362"/>
    </row>
    <row r="832" spans="3:3" s="198" customFormat="1" ht="15.75" customHeight="1" x14ac:dyDescent="0.2">
      <c r="C832" s="362"/>
    </row>
    <row r="833" spans="3:3" s="198" customFormat="1" ht="15.75" customHeight="1" x14ac:dyDescent="0.2">
      <c r="C833" s="362"/>
    </row>
    <row r="834" spans="3:3" s="198" customFormat="1" ht="15.75" customHeight="1" x14ac:dyDescent="0.2">
      <c r="C834" s="362"/>
    </row>
    <row r="835" spans="3:3" s="198" customFormat="1" ht="15.75" customHeight="1" x14ac:dyDescent="0.2">
      <c r="C835" s="362"/>
    </row>
    <row r="836" spans="3:3" s="198" customFormat="1" ht="15.75" customHeight="1" x14ac:dyDescent="0.2">
      <c r="C836" s="362"/>
    </row>
    <row r="837" spans="3:3" s="198" customFormat="1" ht="15.75" customHeight="1" x14ac:dyDescent="0.2">
      <c r="C837" s="362"/>
    </row>
    <row r="838" spans="3:3" s="198" customFormat="1" ht="15.75" customHeight="1" x14ac:dyDescent="0.2">
      <c r="C838" s="362"/>
    </row>
    <row r="839" spans="3:3" s="198" customFormat="1" ht="15.75" customHeight="1" x14ac:dyDescent="0.2">
      <c r="C839" s="362"/>
    </row>
    <row r="840" spans="3:3" s="198" customFormat="1" ht="15.75" customHeight="1" x14ac:dyDescent="0.2">
      <c r="C840" s="362"/>
    </row>
    <row r="841" spans="3:3" s="198" customFormat="1" ht="15.75" customHeight="1" x14ac:dyDescent="0.2">
      <c r="C841" s="362"/>
    </row>
    <row r="842" spans="3:3" s="198" customFormat="1" ht="15.75" customHeight="1" x14ac:dyDescent="0.2">
      <c r="C842" s="362"/>
    </row>
    <row r="843" spans="3:3" s="198" customFormat="1" ht="15.75" customHeight="1" x14ac:dyDescent="0.2">
      <c r="C843" s="362"/>
    </row>
    <row r="844" spans="3:3" s="198" customFormat="1" ht="15.75" customHeight="1" x14ac:dyDescent="0.2">
      <c r="C844" s="362"/>
    </row>
    <row r="845" spans="3:3" s="198" customFormat="1" ht="15.75" customHeight="1" x14ac:dyDescent="0.2">
      <c r="C845" s="362"/>
    </row>
    <row r="846" spans="3:3" s="198" customFormat="1" ht="15.75" customHeight="1" x14ac:dyDescent="0.2">
      <c r="C846" s="362"/>
    </row>
    <row r="847" spans="3:3" s="198" customFormat="1" ht="15.75" customHeight="1" x14ac:dyDescent="0.2">
      <c r="C847" s="362"/>
    </row>
    <row r="848" spans="3:3" s="198" customFormat="1" ht="15.75" customHeight="1" x14ac:dyDescent="0.2">
      <c r="C848" s="362"/>
    </row>
    <row r="849" spans="3:3" s="198" customFormat="1" ht="15.75" customHeight="1" x14ac:dyDescent="0.2">
      <c r="C849" s="362"/>
    </row>
    <row r="850" spans="3:3" s="198" customFormat="1" ht="15.75" customHeight="1" x14ac:dyDescent="0.2">
      <c r="C850" s="362"/>
    </row>
    <row r="851" spans="3:3" s="198" customFormat="1" ht="15.75" customHeight="1" x14ac:dyDescent="0.2">
      <c r="C851" s="362"/>
    </row>
    <row r="852" spans="3:3" s="198" customFormat="1" ht="15.75" customHeight="1" x14ac:dyDescent="0.2">
      <c r="C852" s="362"/>
    </row>
    <row r="853" spans="3:3" s="198" customFormat="1" ht="15.75" customHeight="1" x14ac:dyDescent="0.2">
      <c r="C853" s="362"/>
    </row>
    <row r="854" spans="3:3" s="198" customFormat="1" ht="15.75" customHeight="1" x14ac:dyDescent="0.2">
      <c r="C854" s="362"/>
    </row>
    <row r="855" spans="3:3" s="198" customFormat="1" ht="15.75" customHeight="1" x14ac:dyDescent="0.2">
      <c r="C855" s="362"/>
    </row>
    <row r="856" spans="3:3" s="198" customFormat="1" ht="15.75" customHeight="1" x14ac:dyDescent="0.2">
      <c r="C856" s="362"/>
    </row>
    <row r="857" spans="3:3" s="198" customFormat="1" ht="15.75" customHeight="1" x14ac:dyDescent="0.2">
      <c r="C857" s="362"/>
    </row>
    <row r="858" spans="3:3" s="198" customFormat="1" ht="15.75" customHeight="1" x14ac:dyDescent="0.2">
      <c r="C858" s="362"/>
    </row>
    <row r="859" spans="3:3" s="198" customFormat="1" ht="15.75" customHeight="1" x14ac:dyDescent="0.2">
      <c r="C859" s="362"/>
    </row>
    <row r="860" spans="3:3" s="198" customFormat="1" ht="15.75" customHeight="1" x14ac:dyDescent="0.2">
      <c r="C860" s="362"/>
    </row>
    <row r="861" spans="3:3" s="198" customFormat="1" ht="15.75" customHeight="1" x14ac:dyDescent="0.2">
      <c r="C861" s="362"/>
    </row>
    <row r="862" spans="3:3" s="198" customFormat="1" ht="15.75" customHeight="1" x14ac:dyDescent="0.2">
      <c r="C862" s="362"/>
    </row>
    <row r="863" spans="3:3" s="198" customFormat="1" ht="15.75" customHeight="1" x14ac:dyDescent="0.2">
      <c r="C863" s="362"/>
    </row>
    <row r="864" spans="3:3" s="198" customFormat="1" ht="15.75" customHeight="1" x14ac:dyDescent="0.2">
      <c r="C864" s="362"/>
    </row>
    <row r="865" spans="3:3" s="198" customFormat="1" ht="15.75" customHeight="1" x14ac:dyDescent="0.2">
      <c r="C865" s="362"/>
    </row>
    <row r="866" spans="3:3" s="198" customFormat="1" ht="15.75" customHeight="1" x14ac:dyDescent="0.2">
      <c r="C866" s="362"/>
    </row>
    <row r="867" spans="3:3" s="198" customFormat="1" ht="15.75" customHeight="1" x14ac:dyDescent="0.2">
      <c r="C867" s="362"/>
    </row>
    <row r="868" spans="3:3" s="198" customFormat="1" ht="15.75" customHeight="1" x14ac:dyDescent="0.2">
      <c r="C868" s="362"/>
    </row>
    <row r="869" spans="3:3" s="198" customFormat="1" ht="15.75" customHeight="1" x14ac:dyDescent="0.2">
      <c r="C869" s="362"/>
    </row>
    <row r="870" spans="3:3" s="198" customFormat="1" ht="15.75" customHeight="1" x14ac:dyDescent="0.2">
      <c r="C870" s="362"/>
    </row>
    <row r="871" spans="3:3" s="198" customFormat="1" ht="15.75" customHeight="1" x14ac:dyDescent="0.2">
      <c r="C871" s="362"/>
    </row>
    <row r="872" spans="3:3" s="198" customFormat="1" ht="15.75" customHeight="1" x14ac:dyDescent="0.2">
      <c r="C872" s="362"/>
    </row>
    <row r="873" spans="3:3" s="198" customFormat="1" ht="15.75" customHeight="1" x14ac:dyDescent="0.2">
      <c r="C873" s="362"/>
    </row>
    <row r="874" spans="3:3" s="198" customFormat="1" ht="15.75" customHeight="1" x14ac:dyDescent="0.2">
      <c r="C874" s="362"/>
    </row>
    <row r="875" spans="3:3" s="198" customFormat="1" ht="15.75" customHeight="1" x14ac:dyDescent="0.2">
      <c r="C875" s="362"/>
    </row>
    <row r="876" spans="3:3" s="198" customFormat="1" ht="15.75" customHeight="1" x14ac:dyDescent="0.2">
      <c r="C876" s="362"/>
    </row>
    <row r="877" spans="3:3" s="198" customFormat="1" ht="15.75" customHeight="1" x14ac:dyDescent="0.2">
      <c r="C877" s="362"/>
    </row>
    <row r="878" spans="3:3" s="198" customFormat="1" ht="15.75" customHeight="1" x14ac:dyDescent="0.2">
      <c r="C878" s="362"/>
    </row>
    <row r="879" spans="3:3" s="198" customFormat="1" ht="15.75" customHeight="1" x14ac:dyDescent="0.2">
      <c r="C879" s="362"/>
    </row>
    <row r="880" spans="3:3" s="198" customFormat="1" ht="15.75" customHeight="1" x14ac:dyDescent="0.2">
      <c r="C880" s="362"/>
    </row>
    <row r="881" spans="3:3" s="198" customFormat="1" ht="15.75" customHeight="1" x14ac:dyDescent="0.2">
      <c r="C881" s="362"/>
    </row>
    <row r="882" spans="3:3" s="198" customFormat="1" ht="15.75" customHeight="1" x14ac:dyDescent="0.2">
      <c r="C882" s="362"/>
    </row>
    <row r="883" spans="3:3" s="198" customFormat="1" ht="15.75" customHeight="1" x14ac:dyDescent="0.2">
      <c r="C883" s="362"/>
    </row>
    <row r="884" spans="3:3" s="198" customFormat="1" ht="15.75" customHeight="1" x14ac:dyDescent="0.2">
      <c r="C884" s="362"/>
    </row>
    <row r="885" spans="3:3" s="198" customFormat="1" ht="15.75" customHeight="1" x14ac:dyDescent="0.2">
      <c r="C885" s="362"/>
    </row>
    <row r="886" spans="3:3" s="198" customFormat="1" ht="15.75" customHeight="1" x14ac:dyDescent="0.2">
      <c r="C886" s="362"/>
    </row>
    <row r="887" spans="3:3" s="198" customFormat="1" ht="15.75" customHeight="1" x14ac:dyDescent="0.2">
      <c r="C887" s="362"/>
    </row>
    <row r="888" spans="3:3" s="198" customFormat="1" ht="15.75" customHeight="1" x14ac:dyDescent="0.2">
      <c r="C888" s="362"/>
    </row>
    <row r="889" spans="3:3" s="198" customFormat="1" ht="15.75" customHeight="1" x14ac:dyDescent="0.2">
      <c r="C889" s="362"/>
    </row>
    <row r="890" spans="3:3" s="198" customFormat="1" ht="15.75" customHeight="1" x14ac:dyDescent="0.2">
      <c r="C890" s="362"/>
    </row>
    <row r="891" spans="3:3" s="198" customFormat="1" ht="15.75" customHeight="1" x14ac:dyDescent="0.2">
      <c r="C891" s="362"/>
    </row>
    <row r="892" spans="3:3" s="198" customFormat="1" ht="15.75" customHeight="1" x14ac:dyDescent="0.2">
      <c r="C892" s="362"/>
    </row>
    <row r="893" spans="3:3" s="198" customFormat="1" ht="15.75" customHeight="1" x14ac:dyDescent="0.2">
      <c r="C893" s="362"/>
    </row>
    <row r="894" spans="3:3" s="198" customFormat="1" ht="15.75" customHeight="1" x14ac:dyDescent="0.2">
      <c r="C894" s="362"/>
    </row>
    <row r="895" spans="3:3" s="198" customFormat="1" ht="15.75" customHeight="1" x14ac:dyDescent="0.2">
      <c r="C895" s="362"/>
    </row>
    <row r="896" spans="3:3" s="198" customFormat="1" ht="15.75" customHeight="1" x14ac:dyDescent="0.2">
      <c r="C896" s="362"/>
    </row>
    <row r="897" spans="3:3" s="198" customFormat="1" ht="15.75" customHeight="1" x14ac:dyDescent="0.2">
      <c r="C897" s="362"/>
    </row>
    <row r="898" spans="3:3" s="198" customFormat="1" ht="15.75" customHeight="1" x14ac:dyDescent="0.2">
      <c r="C898" s="362"/>
    </row>
    <row r="899" spans="3:3" s="198" customFormat="1" ht="15.75" customHeight="1" x14ac:dyDescent="0.2">
      <c r="C899" s="362"/>
    </row>
    <row r="900" spans="3:3" s="198" customFormat="1" ht="15.75" customHeight="1" x14ac:dyDescent="0.2">
      <c r="C900" s="362"/>
    </row>
    <row r="901" spans="3:3" s="198" customFormat="1" ht="15.75" customHeight="1" x14ac:dyDescent="0.2">
      <c r="C901" s="362"/>
    </row>
    <row r="902" spans="3:3" s="198" customFormat="1" ht="15.75" customHeight="1" x14ac:dyDescent="0.2">
      <c r="C902" s="362"/>
    </row>
    <row r="903" spans="3:3" s="198" customFormat="1" ht="15.75" customHeight="1" x14ac:dyDescent="0.2">
      <c r="C903" s="362"/>
    </row>
    <row r="904" spans="3:3" s="198" customFormat="1" ht="15.75" customHeight="1" x14ac:dyDescent="0.2">
      <c r="C904" s="362"/>
    </row>
    <row r="905" spans="3:3" s="198" customFormat="1" ht="15.75" customHeight="1" x14ac:dyDescent="0.2">
      <c r="C905" s="362"/>
    </row>
    <row r="906" spans="3:3" s="198" customFormat="1" ht="15.75" customHeight="1" x14ac:dyDescent="0.2">
      <c r="C906" s="362"/>
    </row>
    <row r="907" spans="3:3" s="198" customFormat="1" ht="15.75" customHeight="1" x14ac:dyDescent="0.2">
      <c r="C907" s="362"/>
    </row>
    <row r="908" spans="3:3" s="198" customFormat="1" ht="15.75" customHeight="1" x14ac:dyDescent="0.2">
      <c r="C908" s="362"/>
    </row>
    <row r="909" spans="3:3" s="198" customFormat="1" ht="15.75" customHeight="1" x14ac:dyDescent="0.2">
      <c r="C909" s="362"/>
    </row>
    <row r="910" spans="3:3" s="198" customFormat="1" ht="15.75" customHeight="1" x14ac:dyDescent="0.2">
      <c r="C910" s="362"/>
    </row>
    <row r="911" spans="3:3" s="198" customFormat="1" ht="15.75" customHeight="1" x14ac:dyDescent="0.2">
      <c r="C911" s="362"/>
    </row>
    <row r="912" spans="3:3" s="198" customFormat="1" ht="15.75" customHeight="1" x14ac:dyDescent="0.2">
      <c r="C912" s="362"/>
    </row>
    <row r="913" spans="3:3" s="198" customFormat="1" ht="15.75" customHeight="1" x14ac:dyDescent="0.2">
      <c r="C913" s="362"/>
    </row>
    <row r="914" spans="3:3" s="198" customFormat="1" ht="15.75" customHeight="1" x14ac:dyDescent="0.2">
      <c r="C914" s="362"/>
    </row>
    <row r="915" spans="3:3" s="198" customFormat="1" ht="15.75" customHeight="1" x14ac:dyDescent="0.2">
      <c r="C915" s="362"/>
    </row>
    <row r="916" spans="3:3" s="198" customFormat="1" ht="15.75" customHeight="1" x14ac:dyDescent="0.2">
      <c r="C916" s="362"/>
    </row>
    <row r="917" spans="3:3" s="198" customFormat="1" ht="15.75" customHeight="1" x14ac:dyDescent="0.2">
      <c r="C917" s="362"/>
    </row>
    <row r="918" spans="3:3" s="198" customFormat="1" ht="15.75" customHeight="1" x14ac:dyDescent="0.2">
      <c r="C918" s="362"/>
    </row>
    <row r="919" spans="3:3" s="198" customFormat="1" ht="15.75" customHeight="1" x14ac:dyDescent="0.2">
      <c r="C919" s="362"/>
    </row>
    <row r="920" spans="3:3" s="198" customFormat="1" ht="15.75" customHeight="1" x14ac:dyDescent="0.2">
      <c r="C920" s="362"/>
    </row>
    <row r="921" spans="3:3" s="198" customFormat="1" ht="15.75" customHeight="1" x14ac:dyDescent="0.2">
      <c r="C921" s="362"/>
    </row>
    <row r="922" spans="3:3" s="198" customFormat="1" ht="15.75" customHeight="1" x14ac:dyDescent="0.2">
      <c r="C922" s="362"/>
    </row>
    <row r="923" spans="3:3" s="198" customFormat="1" ht="15.75" customHeight="1" x14ac:dyDescent="0.2">
      <c r="C923" s="362"/>
    </row>
    <row r="924" spans="3:3" s="198" customFormat="1" ht="15.75" customHeight="1" x14ac:dyDescent="0.2">
      <c r="C924" s="362"/>
    </row>
    <row r="925" spans="3:3" s="198" customFormat="1" ht="15.75" customHeight="1" x14ac:dyDescent="0.2">
      <c r="C925" s="362"/>
    </row>
    <row r="926" spans="3:3" s="198" customFormat="1" ht="15.75" customHeight="1" x14ac:dyDescent="0.2">
      <c r="C926" s="362"/>
    </row>
    <row r="927" spans="3:3" s="198" customFormat="1" ht="15.75" customHeight="1" x14ac:dyDescent="0.2">
      <c r="C927" s="362"/>
    </row>
    <row r="928" spans="3:3" s="198" customFormat="1" ht="15.75" customHeight="1" x14ac:dyDescent="0.2">
      <c r="C928" s="362"/>
    </row>
    <row r="929" spans="3:3" s="198" customFormat="1" ht="15.75" customHeight="1" x14ac:dyDescent="0.2">
      <c r="C929" s="362"/>
    </row>
    <row r="930" spans="3:3" s="198" customFormat="1" ht="15.75" customHeight="1" x14ac:dyDescent="0.2">
      <c r="C930" s="362"/>
    </row>
    <row r="931" spans="3:3" s="198" customFormat="1" ht="15.75" customHeight="1" x14ac:dyDescent="0.2">
      <c r="C931" s="362"/>
    </row>
    <row r="932" spans="3:3" s="198" customFormat="1" ht="15.75" customHeight="1" x14ac:dyDescent="0.2">
      <c r="C932" s="362"/>
    </row>
    <row r="933" spans="3:3" s="198" customFormat="1" ht="15.75" customHeight="1" x14ac:dyDescent="0.2">
      <c r="C933" s="362"/>
    </row>
    <row r="934" spans="3:3" s="198" customFormat="1" ht="15.75" customHeight="1" x14ac:dyDescent="0.2">
      <c r="C934" s="362"/>
    </row>
    <row r="935" spans="3:3" s="198" customFormat="1" ht="15.75" customHeight="1" x14ac:dyDescent="0.2">
      <c r="C935" s="362"/>
    </row>
    <row r="936" spans="3:3" s="198" customFormat="1" ht="15.75" customHeight="1" x14ac:dyDescent="0.2">
      <c r="C936" s="362"/>
    </row>
    <row r="937" spans="3:3" s="198" customFormat="1" ht="15.75" customHeight="1" x14ac:dyDescent="0.2">
      <c r="C937" s="362"/>
    </row>
    <row r="938" spans="3:3" s="198" customFormat="1" ht="15.75" customHeight="1" x14ac:dyDescent="0.2">
      <c r="C938" s="362"/>
    </row>
    <row r="939" spans="3:3" s="198" customFormat="1" ht="15.75" customHeight="1" x14ac:dyDescent="0.2">
      <c r="C939" s="362"/>
    </row>
    <row r="940" spans="3:3" s="198" customFormat="1" ht="15.75" customHeight="1" x14ac:dyDescent="0.2">
      <c r="C940" s="362"/>
    </row>
    <row r="941" spans="3:3" s="198" customFormat="1" ht="15.75" customHeight="1" x14ac:dyDescent="0.2">
      <c r="C941" s="362"/>
    </row>
    <row r="942" spans="3:3" s="198" customFormat="1" ht="15.75" customHeight="1" x14ac:dyDescent="0.2">
      <c r="C942" s="362"/>
    </row>
    <row r="943" spans="3:3" s="198" customFormat="1" ht="15.75" customHeight="1" x14ac:dyDescent="0.2">
      <c r="C943" s="362"/>
    </row>
    <row r="944" spans="3:3" s="198" customFormat="1" ht="15.75" customHeight="1" x14ac:dyDescent="0.2">
      <c r="C944" s="362"/>
    </row>
    <row r="945" spans="3:3" s="198" customFormat="1" ht="15.75" customHeight="1" x14ac:dyDescent="0.2">
      <c r="C945" s="362"/>
    </row>
    <row r="946" spans="3:3" s="198" customFormat="1" ht="15.75" customHeight="1" x14ac:dyDescent="0.2">
      <c r="C946" s="362"/>
    </row>
    <row r="947" spans="3:3" s="198" customFormat="1" ht="15.75" customHeight="1" x14ac:dyDescent="0.2">
      <c r="C947" s="362"/>
    </row>
    <row r="948" spans="3:3" s="198" customFormat="1" ht="15.75" customHeight="1" x14ac:dyDescent="0.2">
      <c r="C948" s="362"/>
    </row>
    <row r="949" spans="3:3" s="198" customFormat="1" ht="15.75" customHeight="1" x14ac:dyDescent="0.2">
      <c r="C949" s="362"/>
    </row>
    <row r="950" spans="3:3" s="198" customFormat="1" ht="15.75" customHeight="1" x14ac:dyDescent="0.2">
      <c r="C950" s="362"/>
    </row>
    <row r="951" spans="3:3" s="198" customFormat="1" ht="15.75" customHeight="1" x14ac:dyDescent="0.2">
      <c r="C951" s="362"/>
    </row>
    <row r="952" spans="3:3" s="198" customFormat="1" ht="15.75" customHeight="1" x14ac:dyDescent="0.2">
      <c r="C952" s="362"/>
    </row>
    <row r="953" spans="3:3" s="198" customFormat="1" ht="15.75" customHeight="1" x14ac:dyDescent="0.2">
      <c r="C953" s="362"/>
    </row>
    <row r="954" spans="3:3" s="198" customFormat="1" ht="15.75" customHeight="1" x14ac:dyDescent="0.2">
      <c r="C954" s="362"/>
    </row>
    <row r="955" spans="3:3" s="198" customFormat="1" ht="15.75" customHeight="1" x14ac:dyDescent="0.2">
      <c r="C955" s="362"/>
    </row>
    <row r="956" spans="3:3" s="198" customFormat="1" ht="15.75" customHeight="1" x14ac:dyDescent="0.2">
      <c r="C956" s="362"/>
    </row>
    <row r="957" spans="3:3" s="198" customFormat="1" ht="15.75" customHeight="1" x14ac:dyDescent="0.2">
      <c r="C957" s="362"/>
    </row>
    <row r="958" spans="3:3" s="198" customFormat="1" ht="15.75" customHeight="1" x14ac:dyDescent="0.2">
      <c r="C958" s="362"/>
    </row>
    <row r="959" spans="3:3" s="198" customFormat="1" ht="15.75" customHeight="1" x14ac:dyDescent="0.2">
      <c r="C959" s="362"/>
    </row>
    <row r="960" spans="3:3" s="198" customFormat="1" ht="15.75" customHeight="1" x14ac:dyDescent="0.2">
      <c r="C960" s="362"/>
    </row>
    <row r="961" spans="3:3" s="198" customFormat="1" ht="15.75" customHeight="1" x14ac:dyDescent="0.2">
      <c r="C961" s="362"/>
    </row>
    <row r="962" spans="3:3" s="198" customFormat="1" ht="15.75" customHeight="1" x14ac:dyDescent="0.2">
      <c r="C962" s="362"/>
    </row>
    <row r="963" spans="3:3" s="198" customFormat="1" ht="15.75" customHeight="1" x14ac:dyDescent="0.2">
      <c r="C963" s="362"/>
    </row>
    <row r="964" spans="3:3" s="198" customFormat="1" ht="15.75" customHeight="1" x14ac:dyDescent="0.2">
      <c r="C964" s="362"/>
    </row>
    <row r="965" spans="3:3" s="198" customFormat="1" ht="15.75" customHeight="1" x14ac:dyDescent="0.2">
      <c r="C965" s="362"/>
    </row>
    <row r="966" spans="3:3" s="198" customFormat="1" ht="15.75" customHeight="1" x14ac:dyDescent="0.2">
      <c r="C966" s="362"/>
    </row>
    <row r="967" spans="3:3" s="198" customFormat="1" ht="15.75" customHeight="1" x14ac:dyDescent="0.2">
      <c r="C967" s="362"/>
    </row>
    <row r="968" spans="3:3" s="198" customFormat="1" ht="15.75" customHeight="1" x14ac:dyDescent="0.2">
      <c r="C968" s="362"/>
    </row>
    <row r="969" spans="3:3" s="198" customFormat="1" ht="15.75" customHeight="1" x14ac:dyDescent="0.2">
      <c r="C969" s="362"/>
    </row>
    <row r="970" spans="3:3" s="198" customFormat="1" ht="15.75" customHeight="1" x14ac:dyDescent="0.2">
      <c r="C970" s="362"/>
    </row>
    <row r="971" spans="3:3" s="198" customFormat="1" ht="15.75" customHeight="1" x14ac:dyDescent="0.2">
      <c r="C971" s="362"/>
    </row>
    <row r="972" spans="3:3" s="198" customFormat="1" ht="15.75" customHeight="1" x14ac:dyDescent="0.2">
      <c r="C972" s="362"/>
    </row>
    <row r="973" spans="3:3" s="198" customFormat="1" ht="15.75" customHeight="1" x14ac:dyDescent="0.2">
      <c r="C973" s="362"/>
    </row>
    <row r="974" spans="3:3" s="198" customFormat="1" ht="15.75" customHeight="1" x14ac:dyDescent="0.2">
      <c r="C974" s="362"/>
    </row>
    <row r="975" spans="3:3" s="198" customFormat="1" ht="15.75" customHeight="1" x14ac:dyDescent="0.2">
      <c r="C975" s="362"/>
    </row>
    <row r="976" spans="3:3" s="198" customFormat="1" ht="15.75" customHeight="1" x14ac:dyDescent="0.2">
      <c r="C976" s="362"/>
    </row>
    <row r="977" spans="3:3" s="198" customFormat="1" ht="15.75" customHeight="1" x14ac:dyDescent="0.2">
      <c r="C977" s="362"/>
    </row>
    <row r="978" spans="3:3" s="198" customFormat="1" ht="15.75" customHeight="1" x14ac:dyDescent="0.2">
      <c r="C978" s="362"/>
    </row>
    <row r="979" spans="3:3" s="198" customFormat="1" ht="15.75" customHeight="1" x14ac:dyDescent="0.2">
      <c r="C979" s="362"/>
    </row>
    <row r="980" spans="3:3" s="198" customFormat="1" ht="15.75" customHeight="1" x14ac:dyDescent="0.2">
      <c r="C980" s="362"/>
    </row>
    <row r="981" spans="3:3" s="198" customFormat="1" ht="15.75" customHeight="1" x14ac:dyDescent="0.2">
      <c r="C981" s="362"/>
    </row>
    <row r="982" spans="3:3" s="198" customFormat="1" ht="15.75" customHeight="1" x14ac:dyDescent="0.2">
      <c r="C982" s="362"/>
    </row>
    <row r="983" spans="3:3" s="198" customFormat="1" ht="15.75" customHeight="1" x14ac:dyDescent="0.2">
      <c r="C983" s="362"/>
    </row>
    <row r="984" spans="3:3" s="198" customFormat="1" ht="15.75" customHeight="1" x14ac:dyDescent="0.2">
      <c r="C984" s="362"/>
    </row>
    <row r="985" spans="3:3" s="198" customFormat="1" ht="15.75" customHeight="1" x14ac:dyDescent="0.2">
      <c r="C985" s="362"/>
    </row>
    <row r="986" spans="3:3" s="198" customFormat="1" ht="15.75" customHeight="1" x14ac:dyDescent="0.2">
      <c r="C986" s="362"/>
    </row>
    <row r="987" spans="3:3" s="198" customFormat="1" ht="15.75" customHeight="1" x14ac:dyDescent="0.2">
      <c r="C987" s="362"/>
    </row>
    <row r="988" spans="3:3" s="198" customFormat="1" ht="15.75" customHeight="1" x14ac:dyDescent="0.2">
      <c r="C988" s="362"/>
    </row>
    <row r="989" spans="3:3" s="198" customFormat="1" ht="15.75" customHeight="1" x14ac:dyDescent="0.2">
      <c r="C989" s="362"/>
    </row>
    <row r="990" spans="3:3" s="198" customFormat="1" ht="15.75" customHeight="1" x14ac:dyDescent="0.2">
      <c r="C990" s="362"/>
    </row>
    <row r="991" spans="3:3" s="198" customFormat="1" ht="15.75" customHeight="1" x14ac:dyDescent="0.2">
      <c r="C991" s="362"/>
    </row>
    <row r="992" spans="3:3" s="198" customFormat="1" ht="15.75" customHeight="1" x14ac:dyDescent="0.2">
      <c r="C992" s="362"/>
    </row>
    <row r="993" spans="3:3" s="198" customFormat="1" ht="15.75" customHeight="1" x14ac:dyDescent="0.2">
      <c r="C993" s="362"/>
    </row>
    <row r="994" spans="3:3" s="198" customFormat="1" ht="15.75" customHeight="1" x14ac:dyDescent="0.2">
      <c r="C994" s="362"/>
    </row>
    <row r="995" spans="3:3" s="198" customFormat="1" ht="15.75" customHeight="1" x14ac:dyDescent="0.2">
      <c r="C995" s="362"/>
    </row>
    <row r="996" spans="3:3" s="198" customFormat="1" ht="15.75" customHeight="1" x14ac:dyDescent="0.2">
      <c r="C996" s="362"/>
    </row>
    <row r="997" spans="3:3" s="198" customFormat="1" ht="15.75" customHeight="1" x14ac:dyDescent="0.2">
      <c r="C997" s="362"/>
    </row>
    <row r="998" spans="3:3" s="198" customFormat="1" ht="15.75" customHeight="1" x14ac:dyDescent="0.2">
      <c r="C998" s="362"/>
    </row>
    <row r="999" spans="3:3" s="198" customFormat="1" ht="15.75" customHeight="1" x14ac:dyDescent="0.2">
      <c r="C999" s="362"/>
    </row>
    <row r="1000" spans="3:3" s="198" customFormat="1" ht="15.75" customHeight="1" x14ac:dyDescent="0.2">
      <c r="C1000" s="362"/>
    </row>
    <row r="1001" spans="3:3" s="198" customFormat="1" ht="15.75" customHeight="1" x14ac:dyDescent="0.2">
      <c r="C1001" s="362"/>
    </row>
    <row r="1002" spans="3:3" s="198" customFormat="1" ht="15.75" customHeight="1" x14ac:dyDescent="0.2">
      <c r="C1002" s="362"/>
    </row>
    <row r="1003" spans="3:3" s="198" customFormat="1" ht="15.75" customHeight="1" x14ac:dyDescent="0.2">
      <c r="C1003" s="362"/>
    </row>
    <row r="1004" spans="3:3" s="198" customFormat="1" ht="15.75" customHeight="1" x14ac:dyDescent="0.2">
      <c r="C1004" s="362"/>
    </row>
    <row r="1005" spans="3:3" s="198" customFormat="1" ht="15.75" customHeight="1" x14ac:dyDescent="0.2">
      <c r="C1005" s="362"/>
    </row>
    <row r="1006" spans="3:3" s="198" customFormat="1" ht="15.75" customHeight="1" x14ac:dyDescent="0.2">
      <c r="C1006" s="362"/>
    </row>
    <row r="1007" spans="3:3" s="198" customFormat="1" ht="15.75" customHeight="1" x14ac:dyDescent="0.2">
      <c r="C1007" s="362"/>
    </row>
    <row r="1008" spans="3:3" s="198" customFormat="1" ht="15.75" customHeight="1" x14ac:dyDescent="0.2">
      <c r="C1008" s="362"/>
    </row>
    <row r="1009" spans="3:3" s="198" customFormat="1" ht="15.75" customHeight="1" x14ac:dyDescent="0.2">
      <c r="C1009" s="362"/>
    </row>
    <row r="1010" spans="3:3" s="198" customFormat="1" ht="15.75" customHeight="1" x14ac:dyDescent="0.2">
      <c r="C1010" s="362"/>
    </row>
    <row r="1011" spans="3:3" s="198" customFormat="1" ht="15.75" customHeight="1" x14ac:dyDescent="0.2">
      <c r="C1011" s="362"/>
    </row>
    <row r="1012" spans="3:3" s="198" customFormat="1" ht="15.75" customHeight="1" x14ac:dyDescent="0.2">
      <c r="C1012" s="362"/>
    </row>
    <row r="1013" spans="3:3" s="198" customFormat="1" ht="15.75" customHeight="1" x14ac:dyDescent="0.2">
      <c r="C1013" s="362"/>
    </row>
    <row r="1014" spans="3:3" s="198" customFormat="1" ht="15.75" customHeight="1" x14ac:dyDescent="0.2">
      <c r="C1014" s="362"/>
    </row>
    <row r="1015" spans="3:3" s="198" customFormat="1" ht="15.75" customHeight="1" x14ac:dyDescent="0.2">
      <c r="C1015" s="362"/>
    </row>
    <row r="1016" spans="3:3" s="198" customFormat="1" ht="15.75" customHeight="1" x14ac:dyDescent="0.2">
      <c r="C1016" s="362"/>
    </row>
    <row r="1017" spans="3:3" s="198" customFormat="1" ht="15.75" customHeight="1" x14ac:dyDescent="0.2">
      <c r="C1017" s="362"/>
    </row>
    <row r="1018" spans="3:3" s="198" customFormat="1" ht="15.75" customHeight="1" x14ac:dyDescent="0.2">
      <c r="C1018" s="362"/>
    </row>
    <row r="1019" spans="3:3" s="198" customFormat="1" ht="15.75" customHeight="1" x14ac:dyDescent="0.2">
      <c r="C1019" s="362"/>
    </row>
    <row r="1020" spans="3:3" s="198" customFormat="1" ht="15.75" customHeight="1" x14ac:dyDescent="0.2">
      <c r="C1020" s="362"/>
    </row>
    <row r="1021" spans="3:3" s="198" customFormat="1" ht="15.75" customHeight="1" x14ac:dyDescent="0.2">
      <c r="C1021" s="362"/>
    </row>
    <row r="1022" spans="3:3" s="198" customFormat="1" ht="15.75" customHeight="1" x14ac:dyDescent="0.2">
      <c r="C1022" s="362"/>
    </row>
    <row r="1023" spans="3:3" s="198" customFormat="1" ht="15.75" customHeight="1" x14ac:dyDescent="0.2">
      <c r="C1023" s="362"/>
    </row>
    <row r="1024" spans="3:3" s="198" customFormat="1" ht="15.75" customHeight="1" x14ac:dyDescent="0.2">
      <c r="C1024" s="362"/>
    </row>
    <row r="1025" spans="3:3" s="198" customFormat="1" ht="15.75" customHeight="1" x14ac:dyDescent="0.2">
      <c r="C1025" s="362"/>
    </row>
    <row r="1026" spans="3:3" s="198" customFormat="1" ht="15.75" customHeight="1" x14ac:dyDescent="0.2">
      <c r="C1026" s="362"/>
    </row>
    <row r="1027" spans="3:3" s="198" customFormat="1" ht="15.75" customHeight="1" x14ac:dyDescent="0.2">
      <c r="C1027" s="362"/>
    </row>
    <row r="1028" spans="3:3" s="198" customFormat="1" ht="15.75" customHeight="1" x14ac:dyDescent="0.2">
      <c r="C1028" s="362"/>
    </row>
    <row r="1029" spans="3:3" s="198" customFormat="1" ht="15.75" customHeight="1" x14ac:dyDescent="0.2">
      <c r="C1029" s="362"/>
    </row>
    <row r="1030" spans="3:3" s="198" customFormat="1" ht="15.75" customHeight="1" x14ac:dyDescent="0.2">
      <c r="C1030" s="362"/>
    </row>
    <row r="1031" spans="3:3" s="198" customFormat="1" ht="15.75" customHeight="1" x14ac:dyDescent="0.2">
      <c r="C1031" s="362"/>
    </row>
    <row r="1032" spans="3:3" s="198" customFormat="1" ht="15.75" customHeight="1" x14ac:dyDescent="0.2">
      <c r="C1032" s="362"/>
    </row>
    <row r="1033" spans="3:3" s="198" customFormat="1" ht="15.75" customHeight="1" x14ac:dyDescent="0.2">
      <c r="C1033" s="362"/>
    </row>
    <row r="1034" spans="3:3" s="198" customFormat="1" ht="15.75" customHeight="1" x14ac:dyDescent="0.2">
      <c r="C1034" s="362"/>
    </row>
    <row r="1035" spans="3:3" s="198" customFormat="1" ht="15.75" customHeight="1" x14ac:dyDescent="0.2">
      <c r="C1035" s="362"/>
    </row>
    <row r="1036" spans="3:3" s="198" customFormat="1" ht="15.75" customHeight="1" x14ac:dyDescent="0.2">
      <c r="C1036" s="362"/>
    </row>
    <row r="1037" spans="3:3" s="198" customFormat="1" ht="15.75" customHeight="1" x14ac:dyDescent="0.2">
      <c r="C1037" s="362"/>
    </row>
    <row r="1038" spans="3:3" s="198" customFormat="1" ht="15.75" customHeight="1" x14ac:dyDescent="0.2">
      <c r="C1038" s="362"/>
    </row>
    <row r="1039" spans="3:3" s="198" customFormat="1" ht="15.75" customHeight="1" x14ac:dyDescent="0.2">
      <c r="C1039" s="362"/>
    </row>
    <row r="1040" spans="3:3" s="198" customFormat="1" ht="15.75" customHeight="1" x14ac:dyDescent="0.2">
      <c r="C1040" s="362"/>
    </row>
    <row r="1041" spans="3:3" s="198" customFormat="1" ht="15.75" customHeight="1" x14ac:dyDescent="0.2">
      <c r="C1041" s="362"/>
    </row>
    <row r="1042" spans="3:3" s="198" customFormat="1" ht="15.75" customHeight="1" x14ac:dyDescent="0.2">
      <c r="C1042" s="362"/>
    </row>
    <row r="1043" spans="3:3" s="198" customFormat="1" ht="15.75" customHeight="1" x14ac:dyDescent="0.2">
      <c r="C1043" s="36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4" customWidth="1"/>
    <col min="2" max="2" width="60.7109375" style="292" customWidth="1"/>
    <col min="3" max="3" width="12.7109375" style="284"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71" t="s">
        <v>2762</v>
      </c>
      <c r="B2" s="19"/>
      <c r="C2" s="19"/>
      <c r="D2" s="19"/>
      <c r="E2" s="19"/>
      <c r="F2" s="19"/>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8" t="s">
        <v>2764</v>
      </c>
      <c r="C5" s="125" t="s">
        <v>2046</v>
      </c>
      <c r="D5" s="289">
        <f>D6+D10+D13+SUM(D17:D21)</f>
        <v>0</v>
      </c>
      <c r="E5" s="289">
        <f>E6+E10+E13+SUM(E17:E21)</f>
        <v>0</v>
      </c>
      <c r="F5" s="290"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1"/>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1"/>
      <c r="D143" s="16"/>
      <c r="E143" s="15"/>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1"/>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1"/>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1"/>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1"/>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1"/>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1"/>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1"/>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1"/>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1"/>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1"/>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1"/>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1"/>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1"/>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1"/>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1"/>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1"/>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1"/>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1"/>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1"/>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1"/>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1"/>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1"/>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1"/>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1"/>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1"/>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1"/>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1"/>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1"/>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1"/>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1"/>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1"/>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1"/>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1"/>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1"/>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1"/>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1"/>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1"/>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1"/>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1"/>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1"/>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1"/>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1"/>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1"/>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1"/>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1"/>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1"/>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1"/>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1"/>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1"/>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1"/>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1"/>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1"/>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1"/>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1"/>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1"/>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1"/>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1"/>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1"/>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1"/>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1"/>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1"/>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1"/>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1"/>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1"/>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1"/>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1"/>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1"/>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1"/>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1"/>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1"/>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1"/>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1"/>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1"/>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1"/>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1"/>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1"/>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1"/>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1"/>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1"/>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1"/>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1"/>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1"/>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1"/>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1"/>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1"/>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1"/>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1"/>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1"/>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1"/>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1"/>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1"/>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1"/>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1"/>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1"/>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1"/>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1"/>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1"/>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1"/>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1"/>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1"/>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1"/>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1"/>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1"/>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1"/>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1"/>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1"/>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1"/>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1"/>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1"/>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1"/>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1"/>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1"/>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1"/>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1"/>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1"/>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1"/>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1"/>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1"/>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1"/>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1"/>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1"/>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1"/>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1"/>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1"/>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1"/>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1"/>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1"/>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1"/>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1"/>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1"/>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1"/>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1"/>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1"/>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1"/>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1"/>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1"/>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1"/>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1"/>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1"/>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1"/>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1"/>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1"/>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1"/>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1"/>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1"/>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1"/>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1"/>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1"/>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1"/>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1"/>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1"/>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1"/>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1"/>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1"/>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1"/>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1"/>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1"/>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1"/>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1"/>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1"/>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1"/>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1"/>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1"/>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1"/>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1"/>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1"/>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1"/>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1"/>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1"/>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1"/>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1"/>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1"/>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1"/>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1"/>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1"/>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1"/>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1"/>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1"/>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1"/>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1"/>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1"/>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1"/>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1"/>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1"/>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1"/>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1"/>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1"/>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1"/>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1"/>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1"/>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1"/>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1"/>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1"/>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1"/>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1"/>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1"/>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1"/>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1"/>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1"/>
    </row>
    <row r="343" spans="1:25" s="198" customFormat="1" ht="15.75" customHeight="1" x14ac:dyDescent="0.2">
      <c r="C343" s="291"/>
    </row>
    <row r="344" spans="1:25" s="198" customFormat="1" ht="15.75" customHeight="1" x14ac:dyDescent="0.2">
      <c r="C344" s="291"/>
    </row>
    <row r="345" spans="1:25" s="198" customFormat="1" ht="15.75" customHeight="1" x14ac:dyDescent="0.2">
      <c r="C345" s="291"/>
    </row>
    <row r="346" spans="1:25" s="198" customFormat="1" ht="15.75" customHeight="1" x14ac:dyDescent="0.2">
      <c r="C346" s="291"/>
    </row>
    <row r="347" spans="1:25" s="198" customFormat="1" ht="15.75" customHeight="1" x14ac:dyDescent="0.2">
      <c r="C347" s="291"/>
    </row>
    <row r="348" spans="1:25" s="198" customFormat="1" ht="15.75" customHeight="1" x14ac:dyDescent="0.2">
      <c r="C348" s="291"/>
    </row>
    <row r="349" spans="1:25" s="198" customFormat="1" ht="15.75" customHeight="1" x14ac:dyDescent="0.2">
      <c r="C349" s="291"/>
    </row>
    <row r="350" spans="1:25" s="198" customFormat="1" ht="15.75" customHeight="1" x14ac:dyDescent="0.2">
      <c r="C350" s="291"/>
    </row>
    <row r="351" spans="1:25" s="198" customFormat="1" ht="15.75" customHeight="1" x14ac:dyDescent="0.2">
      <c r="C351" s="291"/>
    </row>
    <row r="352" spans="1:25" s="198" customFormat="1" ht="15.75" customHeight="1" x14ac:dyDescent="0.2">
      <c r="C352" s="291"/>
    </row>
    <row r="353" spans="3:3" s="198" customFormat="1" ht="15.75" customHeight="1" x14ac:dyDescent="0.2">
      <c r="C353" s="291"/>
    </row>
    <row r="354" spans="3:3" s="198" customFormat="1" ht="15.75" customHeight="1" x14ac:dyDescent="0.2">
      <c r="C354" s="291"/>
    </row>
    <row r="355" spans="3:3" s="198" customFormat="1" ht="15.75" customHeight="1" x14ac:dyDescent="0.2">
      <c r="C355" s="291"/>
    </row>
    <row r="356" spans="3:3" s="198" customFormat="1" ht="15.75" customHeight="1" x14ac:dyDescent="0.2">
      <c r="C356" s="291"/>
    </row>
    <row r="357" spans="3:3" s="198" customFormat="1" ht="15.75" customHeight="1" x14ac:dyDescent="0.2">
      <c r="C357" s="291"/>
    </row>
    <row r="358" spans="3:3" s="198" customFormat="1" ht="15.75" customHeight="1" x14ac:dyDescent="0.2">
      <c r="C358" s="291"/>
    </row>
    <row r="359" spans="3:3" s="198" customFormat="1" ht="15.75" customHeight="1" x14ac:dyDescent="0.2">
      <c r="C359" s="291"/>
    </row>
    <row r="360" spans="3:3" s="198" customFormat="1" ht="15.75" customHeight="1" x14ac:dyDescent="0.2">
      <c r="C360" s="291"/>
    </row>
    <row r="361" spans="3:3" s="198" customFormat="1" ht="15.75" customHeight="1" x14ac:dyDescent="0.2">
      <c r="C361" s="291"/>
    </row>
    <row r="362" spans="3:3" s="198" customFormat="1" ht="15.75" customHeight="1" x14ac:dyDescent="0.2">
      <c r="C362" s="291"/>
    </row>
    <row r="363" spans="3:3" s="198" customFormat="1" ht="15.75" customHeight="1" x14ac:dyDescent="0.2">
      <c r="C363" s="291"/>
    </row>
    <row r="364" spans="3:3" s="198" customFormat="1" ht="15.75" customHeight="1" x14ac:dyDescent="0.2">
      <c r="C364" s="291"/>
    </row>
    <row r="365" spans="3:3" s="198" customFormat="1" ht="15.75" customHeight="1" x14ac:dyDescent="0.2">
      <c r="C365" s="291"/>
    </row>
    <row r="366" spans="3:3" s="198" customFormat="1" ht="15.75" customHeight="1" x14ac:dyDescent="0.2">
      <c r="C366" s="291"/>
    </row>
    <row r="367" spans="3:3" s="198" customFormat="1" ht="15.75" customHeight="1" x14ac:dyDescent="0.2">
      <c r="C367" s="291"/>
    </row>
    <row r="368" spans="3:3" s="198" customFormat="1" ht="15.75" customHeight="1" x14ac:dyDescent="0.2">
      <c r="C368" s="291"/>
    </row>
    <row r="369" spans="3:3" s="198" customFormat="1" ht="15.75" customHeight="1" x14ac:dyDescent="0.2">
      <c r="C369" s="291"/>
    </row>
    <row r="370" spans="3:3" s="198" customFormat="1" ht="15.75" customHeight="1" x14ac:dyDescent="0.2">
      <c r="C370" s="291"/>
    </row>
    <row r="371" spans="3:3" s="198" customFormat="1" ht="15.75" customHeight="1" x14ac:dyDescent="0.2">
      <c r="C371" s="291"/>
    </row>
    <row r="372" spans="3:3" s="198" customFormat="1" ht="15.75" customHeight="1" x14ac:dyDescent="0.2">
      <c r="C372" s="291"/>
    </row>
    <row r="373" spans="3:3" s="198" customFormat="1" ht="15.75" customHeight="1" x14ac:dyDescent="0.2">
      <c r="C373" s="291"/>
    </row>
    <row r="374" spans="3:3" s="198" customFormat="1" ht="15.75" customHeight="1" x14ac:dyDescent="0.2">
      <c r="C374" s="291"/>
    </row>
    <row r="375" spans="3:3" s="198" customFormat="1" ht="15.75" customHeight="1" x14ac:dyDescent="0.2">
      <c r="C375" s="291"/>
    </row>
    <row r="376" spans="3:3" s="198" customFormat="1" ht="15.75" customHeight="1" x14ac:dyDescent="0.2">
      <c r="C376" s="291"/>
    </row>
    <row r="377" spans="3:3" s="198" customFormat="1" ht="15.75" customHeight="1" x14ac:dyDescent="0.2">
      <c r="C377" s="291"/>
    </row>
    <row r="378" spans="3:3" s="198" customFormat="1" ht="15.75" customHeight="1" x14ac:dyDescent="0.2">
      <c r="C378" s="291"/>
    </row>
    <row r="379" spans="3:3" s="198" customFormat="1" ht="15.75" customHeight="1" x14ac:dyDescent="0.2">
      <c r="C379" s="291"/>
    </row>
    <row r="380" spans="3:3" s="198" customFormat="1" ht="15.75" customHeight="1" x14ac:dyDescent="0.2">
      <c r="C380" s="291"/>
    </row>
    <row r="381" spans="3:3" s="198" customFormat="1" ht="15.75" customHeight="1" x14ac:dyDescent="0.2">
      <c r="C381" s="291"/>
    </row>
    <row r="382" spans="3:3" s="198" customFormat="1" ht="15.75" customHeight="1" x14ac:dyDescent="0.2">
      <c r="C382" s="291"/>
    </row>
    <row r="383" spans="3:3" s="198" customFormat="1" ht="15.75" customHeight="1" x14ac:dyDescent="0.2">
      <c r="C383" s="291"/>
    </row>
    <row r="384" spans="3:3" s="198" customFormat="1" ht="15.75" customHeight="1" x14ac:dyDescent="0.2">
      <c r="C384" s="291"/>
    </row>
    <row r="385" spans="3:3" s="198" customFormat="1" ht="15.75" customHeight="1" x14ac:dyDescent="0.2">
      <c r="C385" s="291"/>
    </row>
    <row r="386" spans="3:3" s="198" customFormat="1" ht="15.75" customHeight="1" x14ac:dyDescent="0.2">
      <c r="C386" s="291"/>
    </row>
    <row r="387" spans="3:3" s="198" customFormat="1" ht="15.75" customHeight="1" x14ac:dyDescent="0.2">
      <c r="C387" s="291"/>
    </row>
    <row r="388" spans="3:3" s="198" customFormat="1" ht="15.75" customHeight="1" x14ac:dyDescent="0.2">
      <c r="C388" s="291"/>
    </row>
    <row r="389" spans="3:3" s="198" customFormat="1" ht="15.75" customHeight="1" x14ac:dyDescent="0.2">
      <c r="C389" s="291"/>
    </row>
    <row r="390" spans="3:3" s="198" customFormat="1" ht="15.75" customHeight="1" x14ac:dyDescent="0.2">
      <c r="C390" s="291"/>
    </row>
    <row r="391" spans="3:3" s="198" customFormat="1" ht="15.75" customHeight="1" x14ac:dyDescent="0.2">
      <c r="C391" s="291"/>
    </row>
    <row r="392" spans="3:3" s="198" customFormat="1" ht="15.75" customHeight="1" x14ac:dyDescent="0.2">
      <c r="C392" s="291"/>
    </row>
    <row r="393" spans="3:3" s="198" customFormat="1" ht="15.75" customHeight="1" x14ac:dyDescent="0.2">
      <c r="C393" s="291"/>
    </row>
    <row r="394" spans="3:3" s="198" customFormat="1" ht="15.75" customHeight="1" x14ac:dyDescent="0.2">
      <c r="C394" s="291"/>
    </row>
    <row r="395" spans="3:3" s="198" customFormat="1" ht="15.75" customHeight="1" x14ac:dyDescent="0.2">
      <c r="C395" s="291"/>
    </row>
    <row r="396" spans="3:3" s="198" customFormat="1" ht="15.75" customHeight="1" x14ac:dyDescent="0.2">
      <c r="C396" s="291"/>
    </row>
    <row r="397" spans="3:3" s="198" customFormat="1" ht="15.75" customHeight="1" x14ac:dyDescent="0.2">
      <c r="C397" s="291"/>
    </row>
    <row r="398" spans="3:3" s="198" customFormat="1" ht="15.75" customHeight="1" x14ac:dyDescent="0.2">
      <c r="C398" s="291"/>
    </row>
    <row r="399" spans="3:3" s="198" customFormat="1" ht="15.75" customHeight="1" x14ac:dyDescent="0.2">
      <c r="C399" s="291"/>
    </row>
    <row r="400" spans="3:3" s="198" customFormat="1" ht="15.75" customHeight="1" x14ac:dyDescent="0.2">
      <c r="C400" s="291"/>
    </row>
    <row r="401" spans="3:3" s="198" customFormat="1" ht="15.75" customHeight="1" x14ac:dyDescent="0.2">
      <c r="C401" s="291"/>
    </row>
    <row r="402" spans="3:3" s="198" customFormat="1" ht="15.75" customHeight="1" x14ac:dyDescent="0.2">
      <c r="C402" s="291"/>
    </row>
    <row r="403" spans="3:3" s="198" customFormat="1" ht="15.75" customHeight="1" x14ac:dyDescent="0.2">
      <c r="C403" s="291"/>
    </row>
    <row r="404" spans="3:3" s="198" customFormat="1" ht="15.75" customHeight="1" x14ac:dyDescent="0.2">
      <c r="C404" s="291"/>
    </row>
    <row r="405" spans="3:3" s="198" customFormat="1" ht="15.75" customHeight="1" x14ac:dyDescent="0.2">
      <c r="C405" s="291"/>
    </row>
    <row r="406" spans="3:3" s="198" customFormat="1" ht="15.75" customHeight="1" x14ac:dyDescent="0.2">
      <c r="C406" s="291"/>
    </row>
    <row r="407" spans="3:3" s="198" customFormat="1" ht="15.75" customHeight="1" x14ac:dyDescent="0.2">
      <c r="C407" s="291"/>
    </row>
    <row r="408" spans="3:3" s="198" customFormat="1" ht="15.75" customHeight="1" x14ac:dyDescent="0.2">
      <c r="C408" s="291"/>
    </row>
    <row r="409" spans="3:3" s="198" customFormat="1" ht="15.75" customHeight="1" x14ac:dyDescent="0.2">
      <c r="C409" s="291"/>
    </row>
    <row r="410" spans="3:3" s="198" customFormat="1" ht="15.75" customHeight="1" x14ac:dyDescent="0.2">
      <c r="C410" s="291"/>
    </row>
    <row r="411" spans="3:3" s="198" customFormat="1" ht="15.75" customHeight="1" x14ac:dyDescent="0.2">
      <c r="C411" s="291"/>
    </row>
    <row r="412" spans="3:3" s="198" customFormat="1" ht="15.75" customHeight="1" x14ac:dyDescent="0.2">
      <c r="C412" s="291"/>
    </row>
    <row r="413" spans="3:3" s="198" customFormat="1" ht="15.75" customHeight="1" x14ac:dyDescent="0.2">
      <c r="C413" s="291"/>
    </row>
    <row r="414" spans="3:3" s="198" customFormat="1" ht="15.75" customHeight="1" x14ac:dyDescent="0.2">
      <c r="C414" s="291"/>
    </row>
    <row r="415" spans="3:3" s="198" customFormat="1" ht="15.75" customHeight="1" x14ac:dyDescent="0.2">
      <c r="C415" s="291"/>
    </row>
    <row r="416" spans="3:3" s="198" customFormat="1" ht="15.75" customHeight="1" x14ac:dyDescent="0.2">
      <c r="C416" s="291"/>
    </row>
    <row r="417" spans="3:3" s="198" customFormat="1" ht="15.75" customHeight="1" x14ac:dyDescent="0.2">
      <c r="C417" s="291"/>
    </row>
    <row r="418" spans="3:3" s="198" customFormat="1" ht="15.75" customHeight="1" x14ac:dyDescent="0.2">
      <c r="C418" s="291"/>
    </row>
    <row r="419" spans="3:3" s="198" customFormat="1" ht="15.75" customHeight="1" x14ac:dyDescent="0.2">
      <c r="C419" s="291"/>
    </row>
    <row r="420" spans="3:3" s="198" customFormat="1" ht="15.75" customHeight="1" x14ac:dyDescent="0.2">
      <c r="C420" s="291"/>
    </row>
    <row r="421" spans="3:3" s="198" customFormat="1" ht="15.75" customHeight="1" x14ac:dyDescent="0.2">
      <c r="C421" s="291"/>
    </row>
    <row r="422" spans="3:3" s="198" customFormat="1" ht="15.75" customHeight="1" x14ac:dyDescent="0.2">
      <c r="C422" s="291"/>
    </row>
    <row r="423" spans="3:3" s="198" customFormat="1" ht="15.75" customHeight="1" x14ac:dyDescent="0.2">
      <c r="C423" s="291"/>
    </row>
    <row r="424" spans="3:3" s="198" customFormat="1" ht="15.75" customHeight="1" x14ac:dyDescent="0.2">
      <c r="C424" s="291"/>
    </row>
    <row r="425" spans="3:3" s="198" customFormat="1" ht="15.75" customHeight="1" x14ac:dyDescent="0.2">
      <c r="C425" s="291"/>
    </row>
    <row r="426" spans="3:3" s="198" customFormat="1" ht="15.75" customHeight="1" x14ac:dyDescent="0.2">
      <c r="C426" s="291"/>
    </row>
    <row r="427" spans="3:3" s="198" customFormat="1" ht="15.75" customHeight="1" x14ac:dyDescent="0.2">
      <c r="C427" s="291"/>
    </row>
    <row r="428" spans="3:3" s="198" customFormat="1" ht="15.75" customHeight="1" x14ac:dyDescent="0.2">
      <c r="C428" s="291"/>
    </row>
    <row r="429" spans="3:3" s="198" customFormat="1" ht="15.75" customHeight="1" x14ac:dyDescent="0.2">
      <c r="C429" s="291"/>
    </row>
    <row r="430" spans="3:3" s="198" customFormat="1" ht="15.75" customHeight="1" x14ac:dyDescent="0.2">
      <c r="C430" s="291"/>
    </row>
    <row r="431" spans="3:3" s="198" customFormat="1" ht="15.75" customHeight="1" x14ac:dyDescent="0.2">
      <c r="C431" s="291"/>
    </row>
    <row r="432" spans="3:3" s="198" customFormat="1" ht="15.75" customHeight="1" x14ac:dyDescent="0.2">
      <c r="C432" s="291"/>
    </row>
    <row r="433" spans="3:3" s="198" customFormat="1" ht="15.75" customHeight="1" x14ac:dyDescent="0.2">
      <c r="C433" s="291"/>
    </row>
    <row r="434" spans="3:3" s="198" customFormat="1" ht="15.75" customHeight="1" x14ac:dyDescent="0.2">
      <c r="C434" s="291"/>
    </row>
    <row r="435" spans="3:3" s="198" customFormat="1" ht="15.75" customHeight="1" x14ac:dyDescent="0.2">
      <c r="C435" s="291"/>
    </row>
    <row r="436" spans="3:3" s="198" customFormat="1" ht="15.75" customHeight="1" x14ac:dyDescent="0.2">
      <c r="C436" s="291"/>
    </row>
    <row r="437" spans="3:3" s="198" customFormat="1" ht="15.75" customHeight="1" x14ac:dyDescent="0.2">
      <c r="C437" s="291"/>
    </row>
    <row r="438" spans="3:3" s="198" customFormat="1" ht="15.75" customHeight="1" x14ac:dyDescent="0.2">
      <c r="C438" s="291"/>
    </row>
    <row r="439" spans="3:3" s="198" customFormat="1" ht="15.75" customHeight="1" x14ac:dyDescent="0.2">
      <c r="C439" s="291"/>
    </row>
    <row r="440" spans="3:3" s="198" customFormat="1" ht="15.75" customHeight="1" x14ac:dyDescent="0.2">
      <c r="C440" s="291"/>
    </row>
    <row r="441" spans="3:3" s="198" customFormat="1" ht="15.75" customHeight="1" x14ac:dyDescent="0.2">
      <c r="C441" s="291"/>
    </row>
    <row r="442" spans="3:3" s="198" customFormat="1" ht="15.75" customHeight="1" x14ac:dyDescent="0.2">
      <c r="C442" s="291"/>
    </row>
    <row r="443" spans="3:3" s="198" customFormat="1" ht="15.75" customHeight="1" x14ac:dyDescent="0.2">
      <c r="C443" s="291"/>
    </row>
    <row r="444" spans="3:3" s="198" customFormat="1" ht="15.75" customHeight="1" x14ac:dyDescent="0.2">
      <c r="C444" s="291"/>
    </row>
    <row r="445" spans="3:3" s="198" customFormat="1" ht="15.75" customHeight="1" x14ac:dyDescent="0.2">
      <c r="C445" s="291"/>
    </row>
    <row r="446" spans="3:3" s="198" customFormat="1" ht="15.75" customHeight="1" x14ac:dyDescent="0.2">
      <c r="C446" s="291"/>
    </row>
    <row r="447" spans="3:3" s="198" customFormat="1" ht="15.75" customHeight="1" x14ac:dyDescent="0.2">
      <c r="C447" s="291"/>
    </row>
    <row r="448" spans="3:3" s="198" customFormat="1" ht="15.75" customHeight="1" x14ac:dyDescent="0.2">
      <c r="C448" s="291"/>
    </row>
    <row r="449" spans="3:3" s="198" customFormat="1" ht="15.75" customHeight="1" x14ac:dyDescent="0.2">
      <c r="C449" s="291"/>
    </row>
    <row r="450" spans="3:3" s="198" customFormat="1" ht="15.75" customHeight="1" x14ac:dyDescent="0.2">
      <c r="C450" s="291"/>
    </row>
    <row r="451" spans="3:3" s="198" customFormat="1" ht="15.75" customHeight="1" x14ac:dyDescent="0.2">
      <c r="C451" s="291"/>
    </row>
    <row r="452" spans="3:3" s="198" customFormat="1" ht="15.75" customHeight="1" x14ac:dyDescent="0.2">
      <c r="C452" s="291"/>
    </row>
    <row r="453" spans="3:3" s="198" customFormat="1" ht="15.75" customHeight="1" x14ac:dyDescent="0.2">
      <c r="C453" s="291"/>
    </row>
    <row r="454" spans="3:3" s="198" customFormat="1" ht="15.75" customHeight="1" x14ac:dyDescent="0.2">
      <c r="C454" s="291"/>
    </row>
    <row r="455" spans="3:3" s="198" customFormat="1" ht="15.75" customHeight="1" x14ac:dyDescent="0.2">
      <c r="C455" s="291"/>
    </row>
    <row r="456" spans="3:3" s="198" customFormat="1" ht="15.75" customHeight="1" x14ac:dyDescent="0.2">
      <c r="C456" s="291"/>
    </row>
    <row r="457" spans="3:3" s="198" customFormat="1" ht="15.75" customHeight="1" x14ac:dyDescent="0.2">
      <c r="C457" s="291"/>
    </row>
    <row r="458" spans="3:3" s="198" customFormat="1" ht="15.75" customHeight="1" x14ac:dyDescent="0.2">
      <c r="C458" s="291"/>
    </row>
    <row r="459" spans="3:3" s="198" customFormat="1" ht="15.75" customHeight="1" x14ac:dyDescent="0.2">
      <c r="C459" s="291"/>
    </row>
    <row r="460" spans="3:3" s="198" customFormat="1" ht="15.75" customHeight="1" x14ac:dyDescent="0.2">
      <c r="C460" s="291"/>
    </row>
    <row r="461" spans="3:3" s="198" customFormat="1" ht="15.75" customHeight="1" x14ac:dyDescent="0.2">
      <c r="C461" s="291"/>
    </row>
    <row r="462" spans="3:3" s="198" customFormat="1" ht="15.75" customHeight="1" x14ac:dyDescent="0.2">
      <c r="C462" s="291"/>
    </row>
    <row r="463" spans="3:3" s="198" customFormat="1" ht="15.75" customHeight="1" x14ac:dyDescent="0.2">
      <c r="C463" s="291"/>
    </row>
    <row r="464" spans="3:3" s="198" customFormat="1" ht="15.75" customHeight="1" x14ac:dyDescent="0.2">
      <c r="C464" s="291"/>
    </row>
    <row r="465" spans="3:3" s="198" customFormat="1" ht="15.75" customHeight="1" x14ac:dyDescent="0.2">
      <c r="C465" s="291"/>
    </row>
    <row r="466" spans="3:3" s="198" customFormat="1" ht="15.75" customHeight="1" x14ac:dyDescent="0.2">
      <c r="C466" s="291"/>
    </row>
    <row r="467" spans="3:3" s="198" customFormat="1" ht="15.75" customHeight="1" x14ac:dyDescent="0.2">
      <c r="C467" s="291"/>
    </row>
    <row r="468" spans="3:3" s="198" customFormat="1" ht="15.75" customHeight="1" x14ac:dyDescent="0.2">
      <c r="C468" s="291"/>
    </row>
    <row r="469" spans="3:3" s="198" customFormat="1" ht="15.75" customHeight="1" x14ac:dyDescent="0.2">
      <c r="C469" s="291"/>
    </row>
    <row r="470" spans="3:3" s="198" customFormat="1" ht="15.75" customHeight="1" x14ac:dyDescent="0.2">
      <c r="C470" s="291"/>
    </row>
    <row r="471" spans="3:3" s="198" customFormat="1" ht="15.75" customHeight="1" x14ac:dyDescent="0.2">
      <c r="C471" s="291"/>
    </row>
    <row r="472" spans="3:3" s="198" customFormat="1" ht="15.75" customHeight="1" x14ac:dyDescent="0.2">
      <c r="C472" s="291"/>
    </row>
    <row r="473" spans="3:3" s="198" customFormat="1" ht="15.75" customHeight="1" x14ac:dyDescent="0.2">
      <c r="C473" s="291"/>
    </row>
    <row r="474" spans="3:3" s="198" customFormat="1" ht="15.75" customHeight="1" x14ac:dyDescent="0.2">
      <c r="C474" s="291"/>
    </row>
    <row r="475" spans="3:3" s="198" customFormat="1" ht="15.75" customHeight="1" x14ac:dyDescent="0.2">
      <c r="C475" s="291"/>
    </row>
    <row r="476" spans="3:3" s="198" customFormat="1" ht="15.75" customHeight="1" x14ac:dyDescent="0.2">
      <c r="C476" s="291"/>
    </row>
    <row r="477" spans="3:3" s="198" customFormat="1" ht="15.75" customHeight="1" x14ac:dyDescent="0.2">
      <c r="C477" s="291"/>
    </row>
    <row r="478" spans="3:3" s="198" customFormat="1" ht="15.75" customHeight="1" x14ac:dyDescent="0.2">
      <c r="C478" s="291"/>
    </row>
    <row r="479" spans="3:3" s="198" customFormat="1" ht="15.75" customHeight="1" x14ac:dyDescent="0.2">
      <c r="C479" s="291"/>
    </row>
    <row r="480" spans="3:3" s="198" customFormat="1" ht="15.75" customHeight="1" x14ac:dyDescent="0.2">
      <c r="C480" s="291"/>
    </row>
    <row r="481" spans="3:3" s="198" customFormat="1" ht="15.75" customHeight="1" x14ac:dyDescent="0.2">
      <c r="C481" s="291"/>
    </row>
    <row r="482" spans="3:3" s="198" customFormat="1" ht="15.75" customHeight="1" x14ac:dyDescent="0.2">
      <c r="C482" s="291"/>
    </row>
    <row r="483" spans="3:3" s="198" customFormat="1" ht="15.75" customHeight="1" x14ac:dyDescent="0.2">
      <c r="C483" s="291"/>
    </row>
    <row r="484" spans="3:3" s="198" customFormat="1" ht="15.75" customHeight="1" x14ac:dyDescent="0.2">
      <c r="C484" s="291"/>
    </row>
    <row r="485" spans="3:3" s="198" customFormat="1" ht="15.75" customHeight="1" x14ac:dyDescent="0.2">
      <c r="C485" s="291"/>
    </row>
    <row r="486" spans="3:3" s="198" customFormat="1" ht="15.75" customHeight="1" x14ac:dyDescent="0.2">
      <c r="C486" s="291"/>
    </row>
    <row r="487" spans="3:3" s="198" customFormat="1" ht="15.75" customHeight="1" x14ac:dyDescent="0.2">
      <c r="C487" s="291"/>
    </row>
    <row r="488" spans="3:3" s="198" customFormat="1" ht="15.75" customHeight="1" x14ac:dyDescent="0.2">
      <c r="C488" s="291"/>
    </row>
    <row r="489" spans="3:3" s="198" customFormat="1" ht="15.75" customHeight="1" x14ac:dyDescent="0.2">
      <c r="C489" s="291"/>
    </row>
    <row r="490" spans="3:3" s="198" customFormat="1" ht="15.75" customHeight="1" x14ac:dyDescent="0.2">
      <c r="C490" s="291"/>
    </row>
    <row r="491" spans="3:3" s="198" customFormat="1" ht="15.75" customHeight="1" x14ac:dyDescent="0.2">
      <c r="C491" s="291"/>
    </row>
    <row r="492" spans="3:3" s="198" customFormat="1" ht="15.75" customHeight="1" x14ac:dyDescent="0.2">
      <c r="C492" s="291"/>
    </row>
    <row r="493" spans="3:3" s="198" customFormat="1" ht="15.75" customHeight="1" x14ac:dyDescent="0.2">
      <c r="C493" s="291"/>
    </row>
    <row r="494" spans="3:3" s="198" customFormat="1" ht="15.75" customHeight="1" x14ac:dyDescent="0.2">
      <c r="C494" s="291"/>
    </row>
    <row r="495" spans="3:3" s="198" customFormat="1" ht="15.75" customHeight="1" x14ac:dyDescent="0.2">
      <c r="C495" s="291"/>
    </row>
    <row r="496" spans="3:3" s="198" customFormat="1" ht="15.75" customHeight="1" x14ac:dyDescent="0.2">
      <c r="C496" s="291"/>
    </row>
    <row r="497" spans="3:3" s="198" customFormat="1" ht="15.75" customHeight="1" x14ac:dyDescent="0.2">
      <c r="C497" s="291"/>
    </row>
    <row r="498" spans="3:3" s="198" customFormat="1" ht="15.75" customHeight="1" x14ac:dyDescent="0.2">
      <c r="C498" s="291"/>
    </row>
    <row r="499" spans="3:3" s="198" customFormat="1" ht="15.75" customHeight="1" x14ac:dyDescent="0.2">
      <c r="C499" s="291"/>
    </row>
    <row r="500" spans="3:3" s="198" customFormat="1" ht="15.75" customHeight="1" x14ac:dyDescent="0.2">
      <c r="C500" s="291"/>
    </row>
    <row r="501" spans="3:3" s="198" customFormat="1" ht="15.75" customHeight="1" x14ac:dyDescent="0.2">
      <c r="C501" s="291"/>
    </row>
    <row r="502" spans="3:3" s="198" customFormat="1" ht="15.75" customHeight="1" x14ac:dyDescent="0.2">
      <c r="C502" s="291"/>
    </row>
    <row r="503" spans="3:3" s="198" customFormat="1" ht="15.75" customHeight="1" x14ac:dyDescent="0.2">
      <c r="C503" s="291"/>
    </row>
    <row r="504" spans="3:3" s="198" customFormat="1" ht="15.75" customHeight="1" x14ac:dyDescent="0.2">
      <c r="C504" s="291"/>
    </row>
    <row r="505" spans="3:3" s="198" customFormat="1" ht="15.75" customHeight="1" x14ac:dyDescent="0.2">
      <c r="C505" s="291"/>
    </row>
    <row r="506" spans="3:3" s="198" customFormat="1" ht="15.75" customHeight="1" x14ac:dyDescent="0.2">
      <c r="C506" s="291"/>
    </row>
    <row r="507" spans="3:3" s="198" customFormat="1" ht="15.75" customHeight="1" x14ac:dyDescent="0.2">
      <c r="C507" s="291"/>
    </row>
    <row r="508" spans="3:3" s="198" customFormat="1" ht="15.75" customHeight="1" x14ac:dyDescent="0.2">
      <c r="C508" s="291"/>
    </row>
    <row r="509" spans="3:3" s="198" customFormat="1" ht="15.75" customHeight="1" x14ac:dyDescent="0.2">
      <c r="C509" s="291"/>
    </row>
    <row r="510" spans="3:3" s="198" customFormat="1" ht="15.75" customHeight="1" x14ac:dyDescent="0.2">
      <c r="C510" s="291"/>
    </row>
    <row r="511" spans="3:3" s="198" customFormat="1" ht="15.75" customHeight="1" x14ac:dyDescent="0.2">
      <c r="C511" s="291"/>
    </row>
    <row r="512" spans="3:3" s="198" customFormat="1" ht="15.75" customHeight="1" x14ac:dyDescent="0.2">
      <c r="C512" s="291"/>
    </row>
    <row r="513" spans="3:3" s="198" customFormat="1" ht="15.75" customHeight="1" x14ac:dyDescent="0.2">
      <c r="C513" s="291"/>
    </row>
    <row r="514" spans="3:3" s="198" customFormat="1" ht="15.75" customHeight="1" x14ac:dyDescent="0.2">
      <c r="C514" s="291"/>
    </row>
    <row r="515" spans="3:3" s="198" customFormat="1" ht="15.75" customHeight="1" x14ac:dyDescent="0.2">
      <c r="C515" s="291"/>
    </row>
    <row r="516" spans="3:3" s="198" customFormat="1" ht="15.75" customHeight="1" x14ac:dyDescent="0.2">
      <c r="C516" s="291"/>
    </row>
    <row r="517" spans="3:3" s="198" customFormat="1" ht="15.75" customHeight="1" x14ac:dyDescent="0.2">
      <c r="C517" s="291"/>
    </row>
    <row r="518" spans="3:3" s="198" customFormat="1" ht="15.75" customHeight="1" x14ac:dyDescent="0.2">
      <c r="C518" s="291"/>
    </row>
    <row r="519" spans="3:3" s="198" customFormat="1" ht="15.75" customHeight="1" x14ac:dyDescent="0.2">
      <c r="C519" s="291"/>
    </row>
    <row r="520" spans="3:3" s="198" customFormat="1" ht="15.75" customHeight="1" x14ac:dyDescent="0.2">
      <c r="C520" s="291"/>
    </row>
    <row r="521" spans="3:3" s="198" customFormat="1" ht="15.75" customHeight="1" x14ac:dyDescent="0.2">
      <c r="C521" s="291"/>
    </row>
    <row r="522" spans="3:3" s="198" customFormat="1" ht="15.75" customHeight="1" x14ac:dyDescent="0.2">
      <c r="C522" s="291"/>
    </row>
    <row r="523" spans="3:3" s="198" customFormat="1" ht="15.75" customHeight="1" x14ac:dyDescent="0.2">
      <c r="C523" s="291"/>
    </row>
    <row r="524" spans="3:3" s="198" customFormat="1" ht="15.75" customHeight="1" x14ac:dyDescent="0.2">
      <c r="C524" s="291"/>
    </row>
    <row r="525" spans="3:3" s="198" customFormat="1" ht="15.75" customHeight="1" x14ac:dyDescent="0.2">
      <c r="C525" s="291"/>
    </row>
    <row r="526" spans="3:3" s="198" customFormat="1" ht="15.75" customHeight="1" x14ac:dyDescent="0.2">
      <c r="C526" s="291"/>
    </row>
    <row r="527" spans="3:3" s="198" customFormat="1" ht="15.75" customHeight="1" x14ac:dyDescent="0.2">
      <c r="C527" s="291"/>
    </row>
    <row r="528" spans="3:3" s="198" customFormat="1" ht="15.75" customHeight="1" x14ac:dyDescent="0.2">
      <c r="C528" s="291"/>
    </row>
    <row r="529" spans="3:3" s="198" customFormat="1" ht="15.75" customHeight="1" x14ac:dyDescent="0.2">
      <c r="C529" s="291"/>
    </row>
    <row r="530" spans="3:3" s="198" customFormat="1" ht="15.75" customHeight="1" x14ac:dyDescent="0.2">
      <c r="C530" s="291"/>
    </row>
    <row r="531" spans="3:3" s="198" customFormat="1" ht="15.75" customHeight="1" x14ac:dyDescent="0.2">
      <c r="C531" s="291"/>
    </row>
    <row r="532" spans="3:3" s="198" customFormat="1" ht="15.75" customHeight="1" x14ac:dyDescent="0.2">
      <c r="C532" s="291"/>
    </row>
    <row r="533" spans="3:3" s="198" customFormat="1" ht="15.75" customHeight="1" x14ac:dyDescent="0.2">
      <c r="C533" s="291"/>
    </row>
    <row r="534" spans="3:3" s="198" customFormat="1" ht="15.75" customHeight="1" x14ac:dyDescent="0.2">
      <c r="C534" s="291"/>
    </row>
    <row r="535" spans="3:3" s="198" customFormat="1" ht="15.75" customHeight="1" x14ac:dyDescent="0.2">
      <c r="C535" s="291"/>
    </row>
    <row r="536" spans="3:3" s="198" customFormat="1" ht="15.75" customHeight="1" x14ac:dyDescent="0.2">
      <c r="C536" s="291"/>
    </row>
    <row r="537" spans="3:3" s="198" customFormat="1" ht="15.75" customHeight="1" x14ac:dyDescent="0.2">
      <c r="C537" s="291"/>
    </row>
    <row r="538" spans="3:3" s="198" customFormat="1" ht="15.75" customHeight="1" x14ac:dyDescent="0.2">
      <c r="C538" s="291"/>
    </row>
    <row r="539" spans="3:3" s="198" customFormat="1" ht="15.75" customHeight="1" x14ac:dyDescent="0.2">
      <c r="C539" s="291"/>
    </row>
    <row r="540" spans="3:3" s="198" customFormat="1" ht="15.75" customHeight="1" x14ac:dyDescent="0.2">
      <c r="C540" s="291"/>
    </row>
    <row r="541" spans="3:3" s="198" customFormat="1" ht="15.75" customHeight="1" x14ac:dyDescent="0.2">
      <c r="C541" s="291"/>
    </row>
    <row r="542" spans="3:3" s="198" customFormat="1" ht="15.75" customHeight="1" x14ac:dyDescent="0.2">
      <c r="C542" s="291"/>
    </row>
    <row r="543" spans="3:3" s="198" customFormat="1" ht="15.75" customHeight="1" x14ac:dyDescent="0.2">
      <c r="C543" s="291"/>
    </row>
    <row r="544" spans="3:3" s="198" customFormat="1" ht="15.75" customHeight="1" x14ac:dyDescent="0.2">
      <c r="C544" s="291"/>
    </row>
    <row r="545" spans="3:3" s="198" customFormat="1" ht="15.75" customHeight="1" x14ac:dyDescent="0.2">
      <c r="C545" s="291"/>
    </row>
    <row r="546" spans="3:3" s="198" customFormat="1" ht="15.75" customHeight="1" x14ac:dyDescent="0.2">
      <c r="C546" s="291"/>
    </row>
    <row r="547" spans="3:3" s="198" customFormat="1" ht="15.75" customHeight="1" x14ac:dyDescent="0.2">
      <c r="C547" s="291"/>
    </row>
    <row r="548" spans="3:3" s="198" customFormat="1" ht="15.75" customHeight="1" x14ac:dyDescent="0.2">
      <c r="C548" s="291"/>
    </row>
    <row r="549" spans="3:3" s="198" customFormat="1" ht="15.75" customHeight="1" x14ac:dyDescent="0.2">
      <c r="C549" s="291"/>
    </row>
    <row r="550" spans="3:3" s="198" customFormat="1" ht="15.75" customHeight="1" x14ac:dyDescent="0.2">
      <c r="C550" s="291"/>
    </row>
    <row r="551" spans="3:3" s="198" customFormat="1" ht="15.75" customHeight="1" x14ac:dyDescent="0.2">
      <c r="C551" s="291"/>
    </row>
    <row r="552" spans="3:3" s="198" customFormat="1" ht="15.75" customHeight="1" x14ac:dyDescent="0.2">
      <c r="C552" s="291"/>
    </row>
    <row r="553" spans="3:3" s="198" customFormat="1" ht="15.75" customHeight="1" x14ac:dyDescent="0.2">
      <c r="C553" s="291"/>
    </row>
    <row r="554" spans="3:3" s="198" customFormat="1" ht="15.75" customHeight="1" x14ac:dyDescent="0.2">
      <c r="C554" s="291"/>
    </row>
    <row r="555" spans="3:3" s="198" customFormat="1" ht="15.75" customHeight="1" x14ac:dyDescent="0.2">
      <c r="C555" s="291"/>
    </row>
    <row r="556" spans="3:3" s="198" customFormat="1" ht="15.75" customHeight="1" x14ac:dyDescent="0.2">
      <c r="C556" s="291"/>
    </row>
    <row r="557" spans="3:3" s="198" customFormat="1" ht="15.75" customHeight="1" x14ac:dyDescent="0.2">
      <c r="C557" s="291"/>
    </row>
    <row r="558" spans="3:3" s="198" customFormat="1" ht="15.75" customHeight="1" x14ac:dyDescent="0.2">
      <c r="C558" s="291"/>
    </row>
    <row r="559" spans="3:3" s="198" customFormat="1" ht="15.75" customHeight="1" x14ac:dyDescent="0.2">
      <c r="C559" s="291"/>
    </row>
    <row r="560" spans="3:3" s="198" customFormat="1" ht="15.75" customHeight="1" x14ac:dyDescent="0.2">
      <c r="C560" s="291"/>
    </row>
    <row r="561" spans="3:3" s="198" customFormat="1" ht="15.75" customHeight="1" x14ac:dyDescent="0.2">
      <c r="C561" s="291"/>
    </row>
    <row r="562" spans="3:3" s="198" customFormat="1" ht="15.75" customHeight="1" x14ac:dyDescent="0.2">
      <c r="C562" s="291"/>
    </row>
    <row r="563" spans="3:3" s="198" customFormat="1" ht="15.75" customHeight="1" x14ac:dyDescent="0.2">
      <c r="C563" s="291"/>
    </row>
    <row r="564" spans="3:3" s="198" customFormat="1" ht="15.75" customHeight="1" x14ac:dyDescent="0.2">
      <c r="C564" s="291"/>
    </row>
    <row r="565" spans="3:3" s="198" customFormat="1" ht="15.75" customHeight="1" x14ac:dyDescent="0.2">
      <c r="C565" s="291"/>
    </row>
    <row r="566" spans="3:3" s="198" customFormat="1" ht="15.75" customHeight="1" x14ac:dyDescent="0.2">
      <c r="C566" s="291"/>
    </row>
    <row r="567" spans="3:3" s="198" customFormat="1" ht="15.75" customHeight="1" x14ac:dyDescent="0.2">
      <c r="C567" s="291"/>
    </row>
    <row r="568" spans="3:3" s="198" customFormat="1" ht="15.75" customHeight="1" x14ac:dyDescent="0.2">
      <c r="C568" s="291"/>
    </row>
    <row r="569" spans="3:3" s="198" customFormat="1" ht="15.75" customHeight="1" x14ac:dyDescent="0.2">
      <c r="C569" s="291"/>
    </row>
    <row r="570" spans="3:3" s="198" customFormat="1" ht="15.75" customHeight="1" x14ac:dyDescent="0.2">
      <c r="C570" s="291"/>
    </row>
    <row r="571" spans="3:3" s="198" customFormat="1" ht="15.75" customHeight="1" x14ac:dyDescent="0.2">
      <c r="C571" s="291"/>
    </row>
    <row r="572" spans="3:3" s="198" customFormat="1" ht="15.75" customHeight="1" x14ac:dyDescent="0.2">
      <c r="C572" s="291"/>
    </row>
    <row r="573" spans="3:3" s="198" customFormat="1" ht="15.75" customHeight="1" x14ac:dyDescent="0.2">
      <c r="C573" s="291"/>
    </row>
    <row r="574" spans="3:3" s="198" customFormat="1" ht="15.75" customHeight="1" x14ac:dyDescent="0.2">
      <c r="C574" s="291"/>
    </row>
    <row r="575" spans="3:3" s="198" customFormat="1" ht="15.75" customHeight="1" x14ac:dyDescent="0.2">
      <c r="C575" s="291"/>
    </row>
    <row r="576" spans="3:3" s="198" customFormat="1" ht="15.75" customHeight="1" x14ac:dyDescent="0.2">
      <c r="C576" s="291"/>
    </row>
    <row r="577" spans="3:3" s="198" customFormat="1" ht="15.75" customHeight="1" x14ac:dyDescent="0.2">
      <c r="C577" s="291"/>
    </row>
    <row r="578" spans="3:3" s="198" customFormat="1" ht="15.75" customHeight="1" x14ac:dyDescent="0.2">
      <c r="C578" s="291"/>
    </row>
    <row r="579" spans="3:3" s="198" customFormat="1" ht="15.75" customHeight="1" x14ac:dyDescent="0.2">
      <c r="C579" s="291"/>
    </row>
    <row r="580" spans="3:3" s="198" customFormat="1" ht="15.75" customHeight="1" x14ac:dyDescent="0.2">
      <c r="C580" s="291"/>
    </row>
    <row r="581" spans="3:3" s="198" customFormat="1" ht="15.75" customHeight="1" x14ac:dyDescent="0.2">
      <c r="C581" s="291"/>
    </row>
    <row r="582" spans="3:3" s="198" customFormat="1" ht="15.75" customHeight="1" x14ac:dyDescent="0.2">
      <c r="C582" s="291"/>
    </row>
    <row r="583" spans="3:3" s="198" customFormat="1" ht="15.75" customHeight="1" x14ac:dyDescent="0.2">
      <c r="C583" s="291"/>
    </row>
    <row r="584" spans="3:3" s="198" customFormat="1" ht="15.75" customHeight="1" x14ac:dyDescent="0.2">
      <c r="C584" s="291"/>
    </row>
    <row r="585" spans="3:3" s="198" customFormat="1" ht="15.75" customHeight="1" x14ac:dyDescent="0.2">
      <c r="C585" s="291"/>
    </row>
    <row r="586" spans="3:3" s="198" customFormat="1" ht="15.75" customHeight="1" x14ac:dyDescent="0.2">
      <c r="C586" s="291"/>
    </row>
    <row r="587" spans="3:3" s="198" customFormat="1" ht="15.75" customHeight="1" x14ac:dyDescent="0.2">
      <c r="C587" s="291"/>
    </row>
    <row r="588" spans="3:3" s="198" customFormat="1" ht="15.75" customHeight="1" x14ac:dyDescent="0.2">
      <c r="C588" s="291"/>
    </row>
    <row r="589" spans="3:3" s="198" customFormat="1" ht="15.75" customHeight="1" x14ac:dyDescent="0.2">
      <c r="C589" s="291"/>
    </row>
    <row r="590" spans="3:3" s="198" customFormat="1" ht="15.75" customHeight="1" x14ac:dyDescent="0.2">
      <c r="C590" s="291"/>
    </row>
    <row r="591" spans="3:3" s="198" customFormat="1" ht="15.75" customHeight="1" x14ac:dyDescent="0.2">
      <c r="C591" s="291"/>
    </row>
    <row r="592" spans="3:3" s="198" customFormat="1" ht="15.75" customHeight="1" x14ac:dyDescent="0.2">
      <c r="C592" s="291"/>
    </row>
    <row r="593" spans="3:3" s="198" customFormat="1" ht="15.75" customHeight="1" x14ac:dyDescent="0.2">
      <c r="C593" s="291"/>
    </row>
    <row r="594" spans="3:3" s="198" customFormat="1" ht="15.75" customHeight="1" x14ac:dyDescent="0.2">
      <c r="C594" s="291"/>
    </row>
    <row r="595" spans="3:3" s="198" customFormat="1" ht="15.75" customHeight="1" x14ac:dyDescent="0.2">
      <c r="C595" s="291"/>
    </row>
    <row r="596" spans="3:3" s="198" customFormat="1" ht="15.75" customHeight="1" x14ac:dyDescent="0.2">
      <c r="C596" s="291"/>
    </row>
    <row r="597" spans="3:3" s="198" customFormat="1" ht="15.75" customHeight="1" x14ac:dyDescent="0.2">
      <c r="C597" s="291"/>
    </row>
    <row r="598" spans="3:3" s="198" customFormat="1" ht="15.75" customHeight="1" x14ac:dyDescent="0.2">
      <c r="C598" s="291"/>
    </row>
    <row r="599" spans="3:3" s="198" customFormat="1" ht="15.75" customHeight="1" x14ac:dyDescent="0.2">
      <c r="C599" s="291"/>
    </row>
    <row r="600" spans="3:3" s="198" customFormat="1" ht="15.75" customHeight="1" x14ac:dyDescent="0.2">
      <c r="C600" s="291"/>
    </row>
    <row r="601" spans="3:3" s="198" customFormat="1" ht="15.75" customHeight="1" x14ac:dyDescent="0.2">
      <c r="C601" s="291"/>
    </row>
    <row r="602" spans="3:3" s="198" customFormat="1" ht="15.75" customHeight="1" x14ac:dyDescent="0.2">
      <c r="C602" s="291"/>
    </row>
    <row r="603" spans="3:3" s="198" customFormat="1" ht="15.75" customHeight="1" x14ac:dyDescent="0.2">
      <c r="C603" s="291"/>
    </row>
    <row r="604" spans="3:3" s="198" customFormat="1" ht="15.75" customHeight="1" x14ac:dyDescent="0.2">
      <c r="C604" s="291"/>
    </row>
    <row r="605" spans="3:3" s="198" customFormat="1" ht="15.75" customHeight="1" x14ac:dyDescent="0.2">
      <c r="C605" s="291"/>
    </row>
    <row r="606" spans="3:3" s="198" customFormat="1" ht="15.75" customHeight="1" x14ac:dyDescent="0.2">
      <c r="C606" s="291"/>
    </row>
    <row r="607" spans="3:3" s="198" customFormat="1" ht="15.75" customHeight="1" x14ac:dyDescent="0.2">
      <c r="C607" s="291"/>
    </row>
    <row r="608" spans="3:3" s="198" customFormat="1" ht="15.75" customHeight="1" x14ac:dyDescent="0.2">
      <c r="C608" s="291"/>
    </row>
    <row r="609" spans="3:3" s="198" customFormat="1" ht="15.75" customHeight="1" x14ac:dyDescent="0.2">
      <c r="C609" s="291"/>
    </row>
    <row r="610" spans="3:3" s="198" customFormat="1" ht="15.75" customHeight="1" x14ac:dyDescent="0.2">
      <c r="C610" s="291"/>
    </row>
    <row r="611" spans="3:3" s="198" customFormat="1" ht="15.75" customHeight="1" x14ac:dyDescent="0.2">
      <c r="C611" s="291"/>
    </row>
    <row r="612" spans="3:3" s="198" customFormat="1" ht="15.75" customHeight="1" x14ac:dyDescent="0.2">
      <c r="C612" s="291"/>
    </row>
    <row r="613" spans="3:3" s="198" customFormat="1" ht="15.75" customHeight="1" x14ac:dyDescent="0.2">
      <c r="C613" s="291"/>
    </row>
    <row r="614" spans="3:3" s="198" customFormat="1" ht="15.75" customHeight="1" x14ac:dyDescent="0.2">
      <c r="C614" s="291"/>
    </row>
    <row r="615" spans="3:3" s="198" customFormat="1" ht="15.75" customHeight="1" x14ac:dyDescent="0.2">
      <c r="C615" s="291"/>
    </row>
    <row r="616" spans="3:3" s="198" customFormat="1" ht="15.75" customHeight="1" x14ac:dyDescent="0.2">
      <c r="C616" s="291"/>
    </row>
    <row r="617" spans="3:3" s="198" customFormat="1" ht="15.75" customHeight="1" x14ac:dyDescent="0.2">
      <c r="C617" s="291"/>
    </row>
    <row r="618" spans="3:3" s="198" customFormat="1" ht="15.75" customHeight="1" x14ac:dyDescent="0.2">
      <c r="C618" s="291"/>
    </row>
    <row r="619" spans="3:3" s="198" customFormat="1" ht="15.75" customHeight="1" x14ac:dyDescent="0.2">
      <c r="C619" s="291"/>
    </row>
    <row r="620" spans="3:3" s="198" customFormat="1" ht="15.75" customHeight="1" x14ac:dyDescent="0.2">
      <c r="C620" s="291"/>
    </row>
    <row r="621" spans="3:3" s="198" customFormat="1" ht="15.75" customHeight="1" x14ac:dyDescent="0.2">
      <c r="C621" s="291"/>
    </row>
    <row r="622" spans="3:3" s="198" customFormat="1" ht="15.75" customHeight="1" x14ac:dyDescent="0.2">
      <c r="C622" s="291"/>
    </row>
    <row r="623" spans="3:3" s="198" customFormat="1" ht="15.75" customHeight="1" x14ac:dyDescent="0.2">
      <c r="C623" s="291"/>
    </row>
    <row r="624" spans="3:3" s="198" customFormat="1" ht="15.75" customHeight="1" x14ac:dyDescent="0.2">
      <c r="C624" s="291"/>
    </row>
    <row r="625" spans="3:3" s="198" customFormat="1" ht="15.75" customHeight="1" x14ac:dyDescent="0.2">
      <c r="C625" s="291"/>
    </row>
    <row r="626" spans="3:3" s="198" customFormat="1" ht="15.75" customHeight="1" x14ac:dyDescent="0.2">
      <c r="C626" s="291"/>
    </row>
    <row r="627" spans="3:3" s="198" customFormat="1" ht="15.75" customHeight="1" x14ac:dyDescent="0.2">
      <c r="C627" s="291"/>
    </row>
    <row r="628" spans="3:3" s="198" customFormat="1" ht="15.75" customHeight="1" x14ac:dyDescent="0.2">
      <c r="C628" s="291"/>
    </row>
    <row r="629" spans="3:3" s="198" customFormat="1" ht="15.75" customHeight="1" x14ac:dyDescent="0.2">
      <c r="C629" s="291"/>
    </row>
    <row r="630" spans="3:3" s="198" customFormat="1" ht="15.75" customHeight="1" x14ac:dyDescent="0.2">
      <c r="C630" s="291"/>
    </row>
    <row r="631" spans="3:3" s="198" customFormat="1" ht="15.75" customHeight="1" x14ac:dyDescent="0.2">
      <c r="C631" s="291"/>
    </row>
    <row r="632" spans="3:3" s="198" customFormat="1" ht="15.75" customHeight="1" x14ac:dyDescent="0.2">
      <c r="C632" s="291"/>
    </row>
    <row r="633" spans="3:3" s="198" customFormat="1" ht="15.75" customHeight="1" x14ac:dyDescent="0.2">
      <c r="C633" s="291"/>
    </row>
    <row r="634" spans="3:3" s="198" customFormat="1" ht="15.75" customHeight="1" x14ac:dyDescent="0.2">
      <c r="C634" s="291"/>
    </row>
    <row r="635" spans="3:3" s="198" customFormat="1" ht="15.75" customHeight="1" x14ac:dyDescent="0.2">
      <c r="C635" s="291"/>
    </row>
    <row r="636" spans="3:3" s="198" customFormat="1" ht="15.75" customHeight="1" x14ac:dyDescent="0.2">
      <c r="C636" s="291"/>
    </row>
    <row r="637" spans="3:3" s="198" customFormat="1" ht="15.75" customHeight="1" x14ac:dyDescent="0.2">
      <c r="C637" s="291"/>
    </row>
    <row r="638" spans="3:3" s="198" customFormat="1" ht="15.75" customHeight="1" x14ac:dyDescent="0.2">
      <c r="C638" s="291"/>
    </row>
    <row r="639" spans="3:3" s="198" customFormat="1" ht="15.75" customHeight="1" x14ac:dyDescent="0.2">
      <c r="C639" s="291"/>
    </row>
    <row r="640" spans="3:3" s="198" customFormat="1" ht="15.75" customHeight="1" x14ac:dyDescent="0.2">
      <c r="C640" s="291"/>
    </row>
    <row r="641" spans="3:3" s="198" customFormat="1" ht="15.75" customHeight="1" x14ac:dyDescent="0.2">
      <c r="C641" s="291"/>
    </row>
    <row r="642" spans="3:3" s="198" customFormat="1" ht="15.75" customHeight="1" x14ac:dyDescent="0.2">
      <c r="C642" s="291"/>
    </row>
    <row r="643" spans="3:3" s="198" customFormat="1" ht="15.75" customHeight="1" x14ac:dyDescent="0.2">
      <c r="C643" s="291"/>
    </row>
    <row r="644" spans="3:3" s="198" customFormat="1" ht="15.75" customHeight="1" x14ac:dyDescent="0.2">
      <c r="C644" s="291"/>
    </row>
    <row r="645" spans="3:3" s="198" customFormat="1" ht="15.75" customHeight="1" x14ac:dyDescent="0.2">
      <c r="C645" s="291"/>
    </row>
    <row r="646" spans="3:3" s="198" customFormat="1" ht="15.75" customHeight="1" x14ac:dyDescent="0.2">
      <c r="C646" s="291"/>
    </row>
    <row r="647" spans="3:3" s="198" customFormat="1" ht="15.75" customHeight="1" x14ac:dyDescent="0.2">
      <c r="C647" s="291"/>
    </row>
    <row r="648" spans="3:3" s="198" customFormat="1" ht="15.75" customHeight="1" x14ac:dyDescent="0.2">
      <c r="C648" s="291"/>
    </row>
    <row r="649" spans="3:3" s="198" customFormat="1" ht="15.75" customHeight="1" x14ac:dyDescent="0.2">
      <c r="C649" s="291"/>
    </row>
    <row r="650" spans="3:3" s="198" customFormat="1" ht="15.75" customHeight="1" x14ac:dyDescent="0.2">
      <c r="C650" s="291"/>
    </row>
    <row r="651" spans="3:3" s="198" customFormat="1" ht="15.75" customHeight="1" x14ac:dyDescent="0.2">
      <c r="C651" s="291"/>
    </row>
    <row r="652" spans="3:3" s="198" customFormat="1" ht="15.75" customHeight="1" x14ac:dyDescent="0.2">
      <c r="C652" s="291"/>
    </row>
    <row r="653" spans="3:3" s="198" customFormat="1" ht="15.75" customHeight="1" x14ac:dyDescent="0.2">
      <c r="C653" s="291"/>
    </row>
    <row r="654" spans="3:3" s="198" customFormat="1" ht="15.75" customHeight="1" x14ac:dyDescent="0.2">
      <c r="C654" s="291"/>
    </row>
    <row r="655" spans="3:3" s="198" customFormat="1" ht="15.75" customHeight="1" x14ac:dyDescent="0.2">
      <c r="C655" s="291"/>
    </row>
    <row r="656" spans="3:3" s="198" customFormat="1" ht="15.75" customHeight="1" x14ac:dyDescent="0.2">
      <c r="C656" s="291"/>
    </row>
    <row r="657" spans="3:3" s="198" customFormat="1" ht="15.75" customHeight="1" x14ac:dyDescent="0.2">
      <c r="C657" s="291"/>
    </row>
    <row r="658" spans="3:3" s="198" customFormat="1" ht="15.75" customHeight="1" x14ac:dyDescent="0.2">
      <c r="C658" s="291"/>
    </row>
    <row r="659" spans="3:3" s="198" customFormat="1" ht="15.75" customHeight="1" x14ac:dyDescent="0.2">
      <c r="C659" s="291"/>
    </row>
    <row r="660" spans="3:3" s="198" customFormat="1" ht="15.75" customHeight="1" x14ac:dyDescent="0.2">
      <c r="C660" s="291"/>
    </row>
    <row r="661" spans="3:3" s="198" customFormat="1" ht="15.75" customHeight="1" x14ac:dyDescent="0.2">
      <c r="C661" s="291"/>
    </row>
    <row r="662" spans="3:3" s="198" customFormat="1" ht="15.75" customHeight="1" x14ac:dyDescent="0.2">
      <c r="C662" s="291"/>
    </row>
    <row r="663" spans="3:3" s="198" customFormat="1" ht="15.75" customHeight="1" x14ac:dyDescent="0.2">
      <c r="C663" s="291"/>
    </row>
    <row r="664" spans="3:3" s="198" customFormat="1" ht="15.75" customHeight="1" x14ac:dyDescent="0.2">
      <c r="C664" s="291"/>
    </row>
    <row r="665" spans="3:3" s="198" customFormat="1" ht="15.75" customHeight="1" x14ac:dyDescent="0.2">
      <c r="C665" s="291"/>
    </row>
    <row r="666" spans="3:3" s="198" customFormat="1" ht="15.75" customHeight="1" x14ac:dyDescent="0.2">
      <c r="C666" s="291"/>
    </row>
    <row r="667" spans="3:3" s="198" customFormat="1" ht="15.75" customHeight="1" x14ac:dyDescent="0.2">
      <c r="C667" s="291"/>
    </row>
    <row r="668" spans="3:3" s="198" customFormat="1" ht="15.75" customHeight="1" x14ac:dyDescent="0.2">
      <c r="C668" s="291"/>
    </row>
    <row r="669" spans="3:3" s="198" customFormat="1" ht="15.75" customHeight="1" x14ac:dyDescent="0.2">
      <c r="C669" s="291"/>
    </row>
    <row r="670" spans="3:3" s="198" customFormat="1" ht="15.75" customHeight="1" x14ac:dyDescent="0.2">
      <c r="C670" s="291"/>
    </row>
    <row r="671" spans="3:3" s="198" customFormat="1" ht="15.75" customHeight="1" x14ac:dyDescent="0.2">
      <c r="C671" s="291"/>
    </row>
    <row r="672" spans="3:3" s="198" customFormat="1" ht="15.75" customHeight="1" x14ac:dyDescent="0.2">
      <c r="C672" s="291"/>
    </row>
    <row r="673" spans="3:3" s="198" customFormat="1" ht="15.75" customHeight="1" x14ac:dyDescent="0.2">
      <c r="C673" s="291"/>
    </row>
    <row r="674" spans="3:3" s="198" customFormat="1" ht="15.75" customHeight="1" x14ac:dyDescent="0.2">
      <c r="C674" s="291"/>
    </row>
    <row r="675" spans="3:3" s="198" customFormat="1" ht="15.75" customHeight="1" x14ac:dyDescent="0.2">
      <c r="C675" s="291"/>
    </row>
    <row r="676" spans="3:3" s="198" customFormat="1" ht="15.75" customHeight="1" x14ac:dyDescent="0.2">
      <c r="C676" s="291"/>
    </row>
    <row r="677" spans="3:3" s="198" customFormat="1" ht="15.75" customHeight="1" x14ac:dyDescent="0.2">
      <c r="C677" s="291"/>
    </row>
    <row r="678" spans="3:3" s="198" customFormat="1" ht="15.75" customHeight="1" x14ac:dyDescent="0.2">
      <c r="C678" s="291"/>
    </row>
    <row r="679" spans="3:3" s="198" customFormat="1" ht="15.75" customHeight="1" x14ac:dyDescent="0.2">
      <c r="C679" s="291"/>
    </row>
    <row r="680" spans="3:3" s="198" customFormat="1" ht="15.75" customHeight="1" x14ac:dyDescent="0.2">
      <c r="C680" s="291"/>
    </row>
    <row r="681" spans="3:3" s="198" customFormat="1" ht="15.75" customHeight="1" x14ac:dyDescent="0.2">
      <c r="C681" s="291"/>
    </row>
    <row r="682" spans="3:3" s="198" customFormat="1" ht="15.75" customHeight="1" x14ac:dyDescent="0.2">
      <c r="C682" s="291"/>
    </row>
    <row r="683" spans="3:3" s="198" customFormat="1" ht="15.75" customHeight="1" x14ac:dyDescent="0.2">
      <c r="C683" s="291"/>
    </row>
    <row r="684" spans="3:3" s="198" customFormat="1" ht="15.75" customHeight="1" x14ac:dyDescent="0.2">
      <c r="C684" s="291"/>
    </row>
    <row r="685" spans="3:3" s="198" customFormat="1" ht="15.75" customHeight="1" x14ac:dyDescent="0.2">
      <c r="C685" s="291"/>
    </row>
    <row r="686" spans="3:3" s="198" customFormat="1" ht="15.75" customHeight="1" x14ac:dyDescent="0.2">
      <c r="C686" s="291"/>
    </row>
    <row r="687" spans="3:3" s="198" customFormat="1" ht="15.75" customHeight="1" x14ac:dyDescent="0.2">
      <c r="C687" s="291"/>
    </row>
    <row r="688" spans="3:3" s="198" customFormat="1" ht="15.75" customHeight="1" x14ac:dyDescent="0.2">
      <c r="C688" s="291"/>
    </row>
    <row r="689" spans="3:3" s="198" customFormat="1" ht="15.75" customHeight="1" x14ac:dyDescent="0.2">
      <c r="C689" s="291"/>
    </row>
    <row r="690" spans="3:3" s="198" customFormat="1" ht="15.75" customHeight="1" x14ac:dyDescent="0.2">
      <c r="C690" s="291"/>
    </row>
    <row r="691" spans="3:3" s="198" customFormat="1" ht="15.75" customHeight="1" x14ac:dyDescent="0.2">
      <c r="C691" s="291"/>
    </row>
    <row r="692" spans="3:3" s="198" customFormat="1" ht="15.75" customHeight="1" x14ac:dyDescent="0.2">
      <c r="C692" s="291"/>
    </row>
    <row r="693" spans="3:3" s="198" customFormat="1" ht="15.75" customHeight="1" x14ac:dyDescent="0.2">
      <c r="C693" s="291"/>
    </row>
    <row r="694" spans="3:3" s="198" customFormat="1" ht="15.75" customHeight="1" x14ac:dyDescent="0.2">
      <c r="C694" s="291"/>
    </row>
    <row r="695" spans="3:3" s="198" customFormat="1" ht="15.75" customHeight="1" x14ac:dyDescent="0.2">
      <c r="C695" s="291"/>
    </row>
    <row r="696" spans="3:3" s="198" customFormat="1" ht="15.75" customHeight="1" x14ac:dyDescent="0.2">
      <c r="C696" s="291"/>
    </row>
    <row r="697" spans="3:3" s="198" customFormat="1" ht="15.75" customHeight="1" x14ac:dyDescent="0.2">
      <c r="C697" s="291"/>
    </row>
    <row r="698" spans="3:3" s="198" customFormat="1" ht="15.75" customHeight="1" x14ac:dyDescent="0.2">
      <c r="C698" s="291"/>
    </row>
    <row r="699" spans="3:3" s="198" customFormat="1" ht="15.75" customHeight="1" x14ac:dyDescent="0.2">
      <c r="C699" s="291"/>
    </row>
    <row r="700" spans="3:3" s="198" customFormat="1" ht="15.75" customHeight="1" x14ac:dyDescent="0.2">
      <c r="C700" s="291"/>
    </row>
    <row r="701" spans="3:3" s="198" customFormat="1" ht="15.75" customHeight="1" x14ac:dyDescent="0.2">
      <c r="C701" s="291"/>
    </row>
    <row r="702" spans="3:3" s="198" customFormat="1" ht="15.75" customHeight="1" x14ac:dyDescent="0.2">
      <c r="C702" s="291"/>
    </row>
    <row r="703" spans="3:3" s="198" customFormat="1" ht="15.75" customHeight="1" x14ac:dyDescent="0.2">
      <c r="C703" s="291"/>
    </row>
    <row r="704" spans="3:3" s="198" customFormat="1" ht="15.75" customHeight="1" x14ac:dyDescent="0.2">
      <c r="C704" s="291"/>
    </row>
    <row r="705" spans="3:3" s="198" customFormat="1" ht="15.75" customHeight="1" x14ac:dyDescent="0.2">
      <c r="C705" s="291"/>
    </row>
    <row r="706" spans="3:3" s="198" customFormat="1" ht="15.75" customHeight="1" x14ac:dyDescent="0.2">
      <c r="C706" s="291"/>
    </row>
    <row r="707" spans="3:3" s="198" customFormat="1" ht="15.75" customHeight="1" x14ac:dyDescent="0.2">
      <c r="C707" s="291"/>
    </row>
    <row r="708" spans="3:3" s="198" customFormat="1" ht="15.75" customHeight="1" x14ac:dyDescent="0.2">
      <c r="C708" s="291"/>
    </row>
    <row r="709" spans="3:3" s="198" customFormat="1" ht="15.75" customHeight="1" x14ac:dyDescent="0.2">
      <c r="C709" s="291"/>
    </row>
    <row r="710" spans="3:3" s="198" customFormat="1" ht="15.75" customHeight="1" x14ac:dyDescent="0.2">
      <c r="C710" s="291"/>
    </row>
    <row r="711" spans="3:3" s="198" customFormat="1" ht="15.75" customHeight="1" x14ac:dyDescent="0.2">
      <c r="C711" s="291"/>
    </row>
    <row r="712" spans="3:3" s="198" customFormat="1" ht="15.75" customHeight="1" x14ac:dyDescent="0.2">
      <c r="C712" s="291"/>
    </row>
    <row r="713" spans="3:3" s="198" customFormat="1" ht="15.75" customHeight="1" x14ac:dyDescent="0.2">
      <c r="C713" s="291"/>
    </row>
    <row r="714" spans="3:3" s="198" customFormat="1" ht="15.75" customHeight="1" x14ac:dyDescent="0.2">
      <c r="C714" s="291"/>
    </row>
    <row r="715" spans="3:3" s="198" customFormat="1" ht="15.75" customHeight="1" x14ac:dyDescent="0.2">
      <c r="C715" s="291"/>
    </row>
    <row r="716" spans="3:3" s="198" customFormat="1" ht="15.75" customHeight="1" x14ac:dyDescent="0.2">
      <c r="C716" s="291"/>
    </row>
    <row r="717" spans="3:3" s="198" customFormat="1" ht="15.75" customHeight="1" x14ac:dyDescent="0.2">
      <c r="C717" s="291"/>
    </row>
    <row r="718" spans="3:3" s="198" customFormat="1" ht="15.75" customHeight="1" x14ac:dyDescent="0.2">
      <c r="C718" s="291"/>
    </row>
    <row r="719" spans="3:3" s="198" customFormat="1" ht="15.75" customHeight="1" x14ac:dyDescent="0.2">
      <c r="C719" s="291"/>
    </row>
    <row r="720" spans="3:3" s="198" customFormat="1" ht="15.75" customHeight="1" x14ac:dyDescent="0.2">
      <c r="C720" s="291"/>
    </row>
    <row r="721" spans="3:3" s="198" customFormat="1" ht="15.75" customHeight="1" x14ac:dyDescent="0.2">
      <c r="C721" s="291"/>
    </row>
    <row r="722" spans="3:3" s="198" customFormat="1" ht="15.75" customHeight="1" x14ac:dyDescent="0.2">
      <c r="C722" s="291"/>
    </row>
    <row r="723" spans="3:3" s="198" customFormat="1" ht="15.75" customHeight="1" x14ac:dyDescent="0.2">
      <c r="C723" s="291"/>
    </row>
    <row r="724" spans="3:3" s="198" customFormat="1" ht="15.75" customHeight="1" x14ac:dyDescent="0.2">
      <c r="C724" s="291"/>
    </row>
    <row r="725" spans="3:3" s="198" customFormat="1" ht="15.75" customHeight="1" x14ac:dyDescent="0.2">
      <c r="C725" s="291"/>
    </row>
    <row r="726" spans="3:3" s="198" customFormat="1" ht="15.75" customHeight="1" x14ac:dyDescent="0.2">
      <c r="C726" s="291"/>
    </row>
    <row r="727" spans="3:3" s="198" customFormat="1" ht="15.75" customHeight="1" x14ac:dyDescent="0.2">
      <c r="C727" s="291"/>
    </row>
    <row r="728" spans="3:3" s="198" customFormat="1" ht="15.75" customHeight="1" x14ac:dyDescent="0.2">
      <c r="C728" s="291"/>
    </row>
    <row r="729" spans="3:3" s="198" customFormat="1" ht="15.75" customHeight="1" x14ac:dyDescent="0.2">
      <c r="C729" s="291"/>
    </row>
    <row r="730" spans="3:3" s="198" customFormat="1" ht="15.75" customHeight="1" x14ac:dyDescent="0.2">
      <c r="C730" s="291"/>
    </row>
    <row r="731" spans="3:3" s="198" customFormat="1" ht="15.75" customHeight="1" x14ac:dyDescent="0.2">
      <c r="C731" s="291"/>
    </row>
    <row r="732" spans="3:3" s="198" customFormat="1" ht="15.75" customHeight="1" x14ac:dyDescent="0.2">
      <c r="C732" s="291"/>
    </row>
    <row r="733" spans="3:3" s="198" customFormat="1" ht="15.75" customHeight="1" x14ac:dyDescent="0.2">
      <c r="C733" s="291"/>
    </row>
    <row r="734" spans="3:3" s="198" customFormat="1" ht="15.75" customHeight="1" x14ac:dyDescent="0.2">
      <c r="C734" s="291"/>
    </row>
    <row r="735" spans="3:3" s="198" customFormat="1" ht="15.75" customHeight="1" x14ac:dyDescent="0.2">
      <c r="C735" s="291"/>
    </row>
    <row r="736" spans="3:3" s="198" customFormat="1" ht="15.75" customHeight="1" x14ac:dyDescent="0.2">
      <c r="C736" s="291"/>
    </row>
    <row r="737" spans="3:3" s="198" customFormat="1" ht="15.75" customHeight="1" x14ac:dyDescent="0.2">
      <c r="C737" s="291"/>
    </row>
    <row r="738" spans="3:3" s="198" customFormat="1" ht="15.75" customHeight="1" x14ac:dyDescent="0.2">
      <c r="C738" s="291"/>
    </row>
    <row r="739" spans="3:3" s="198" customFormat="1" ht="15.75" customHeight="1" x14ac:dyDescent="0.2">
      <c r="C739" s="291"/>
    </row>
    <row r="740" spans="3:3" s="198" customFormat="1" ht="15.75" customHeight="1" x14ac:dyDescent="0.2">
      <c r="C740" s="291"/>
    </row>
    <row r="741" spans="3:3" s="198" customFormat="1" ht="15.75" customHeight="1" x14ac:dyDescent="0.2">
      <c r="C741" s="291"/>
    </row>
    <row r="742" spans="3:3" s="198" customFormat="1" ht="15.75" customHeight="1" x14ac:dyDescent="0.2">
      <c r="C742" s="291"/>
    </row>
    <row r="743" spans="3:3" s="198" customFormat="1" ht="15.75" customHeight="1" x14ac:dyDescent="0.2">
      <c r="C743" s="291"/>
    </row>
    <row r="744" spans="3:3" s="198" customFormat="1" ht="15.75" customHeight="1" x14ac:dyDescent="0.2">
      <c r="C744" s="291"/>
    </row>
    <row r="745" spans="3:3" s="198" customFormat="1" ht="15.75" customHeight="1" x14ac:dyDescent="0.2">
      <c r="C745" s="291"/>
    </row>
    <row r="746" spans="3:3" s="198" customFormat="1" ht="15.75" customHeight="1" x14ac:dyDescent="0.2">
      <c r="C746" s="291"/>
    </row>
    <row r="747" spans="3:3" s="198" customFormat="1" ht="15.75" customHeight="1" x14ac:dyDescent="0.2">
      <c r="C747" s="291"/>
    </row>
    <row r="748" spans="3:3" s="198" customFormat="1" ht="15.75" customHeight="1" x14ac:dyDescent="0.2">
      <c r="C748" s="291"/>
    </row>
    <row r="749" spans="3:3" s="198" customFormat="1" ht="15.75" customHeight="1" x14ac:dyDescent="0.2">
      <c r="C749" s="291"/>
    </row>
    <row r="750" spans="3:3" s="198" customFormat="1" ht="15.75" customHeight="1" x14ac:dyDescent="0.2">
      <c r="C750" s="291"/>
    </row>
    <row r="751" spans="3:3" s="198" customFormat="1" ht="15.75" customHeight="1" x14ac:dyDescent="0.2">
      <c r="C751" s="291"/>
    </row>
    <row r="752" spans="3:3" s="198" customFormat="1" ht="15.75" customHeight="1" x14ac:dyDescent="0.2">
      <c r="C752" s="291"/>
    </row>
    <row r="753" spans="3:3" s="198" customFormat="1" ht="15.75" customHeight="1" x14ac:dyDescent="0.2">
      <c r="C753" s="291"/>
    </row>
    <row r="754" spans="3:3" s="198" customFormat="1" ht="15.75" customHeight="1" x14ac:dyDescent="0.2">
      <c r="C754" s="291"/>
    </row>
    <row r="755" spans="3:3" s="198" customFormat="1" ht="15.75" customHeight="1" x14ac:dyDescent="0.2">
      <c r="C755" s="291"/>
    </row>
    <row r="756" spans="3:3" s="198" customFormat="1" ht="15.75" customHeight="1" x14ac:dyDescent="0.2">
      <c r="C756" s="291"/>
    </row>
    <row r="757" spans="3:3" s="198" customFormat="1" ht="15.75" customHeight="1" x14ac:dyDescent="0.2">
      <c r="C757" s="291"/>
    </row>
    <row r="758" spans="3:3" s="198" customFormat="1" ht="15.75" customHeight="1" x14ac:dyDescent="0.2">
      <c r="C758" s="291"/>
    </row>
    <row r="759" spans="3:3" s="198" customFormat="1" ht="15.75" customHeight="1" x14ac:dyDescent="0.2">
      <c r="C759" s="291"/>
    </row>
    <row r="760" spans="3:3" s="198" customFormat="1" ht="15.75" customHeight="1" x14ac:dyDescent="0.2">
      <c r="C760" s="291"/>
    </row>
    <row r="761" spans="3:3" s="198" customFormat="1" ht="15.75" customHeight="1" x14ac:dyDescent="0.2">
      <c r="C761" s="291"/>
    </row>
    <row r="762" spans="3:3" s="198" customFormat="1" ht="15.75" customHeight="1" x14ac:dyDescent="0.2">
      <c r="C762" s="291"/>
    </row>
    <row r="763" spans="3:3" s="198" customFormat="1" ht="15.75" customHeight="1" x14ac:dyDescent="0.2">
      <c r="C763" s="291"/>
    </row>
    <row r="764" spans="3:3" s="198" customFormat="1" ht="15.75" customHeight="1" x14ac:dyDescent="0.2">
      <c r="C764" s="291"/>
    </row>
    <row r="765" spans="3:3" s="198" customFormat="1" ht="15.75" customHeight="1" x14ac:dyDescent="0.2">
      <c r="C765" s="291"/>
    </row>
    <row r="766" spans="3:3" s="198" customFormat="1" ht="15.75" customHeight="1" x14ac:dyDescent="0.2">
      <c r="C766" s="291"/>
    </row>
    <row r="767" spans="3:3" s="198" customFormat="1" ht="15.75" customHeight="1" x14ac:dyDescent="0.2">
      <c r="C767" s="291"/>
    </row>
    <row r="768" spans="3:3" s="198" customFormat="1" ht="15.75" customHeight="1" x14ac:dyDescent="0.2">
      <c r="C768" s="291"/>
    </row>
    <row r="769" spans="3:3" s="198" customFormat="1" ht="15.75" customHeight="1" x14ac:dyDescent="0.2">
      <c r="C769" s="291"/>
    </row>
    <row r="770" spans="3:3" s="198" customFormat="1" ht="15.75" customHeight="1" x14ac:dyDescent="0.2">
      <c r="C770" s="291"/>
    </row>
    <row r="771" spans="3:3" s="198" customFormat="1" ht="15.75" customHeight="1" x14ac:dyDescent="0.2">
      <c r="C771" s="291"/>
    </row>
    <row r="772" spans="3:3" s="198" customFormat="1" ht="15.75" customHeight="1" x14ac:dyDescent="0.2">
      <c r="C772" s="291"/>
    </row>
    <row r="773" spans="3:3" s="198" customFormat="1" ht="15.75" customHeight="1" x14ac:dyDescent="0.2">
      <c r="C773" s="291"/>
    </row>
    <row r="774" spans="3:3" s="198" customFormat="1" ht="15.75" customHeight="1" x14ac:dyDescent="0.2">
      <c r="C774" s="291"/>
    </row>
    <row r="775" spans="3:3" s="198" customFormat="1" ht="15.75" customHeight="1" x14ac:dyDescent="0.2">
      <c r="C775" s="291"/>
    </row>
    <row r="776" spans="3:3" s="198" customFormat="1" ht="15.75" customHeight="1" x14ac:dyDescent="0.2">
      <c r="C776" s="291"/>
    </row>
    <row r="777" spans="3:3" s="198" customFormat="1" ht="15.75" customHeight="1" x14ac:dyDescent="0.2">
      <c r="C777" s="291"/>
    </row>
    <row r="778" spans="3:3" s="198" customFormat="1" ht="15.75" customHeight="1" x14ac:dyDescent="0.2">
      <c r="C778" s="291"/>
    </row>
    <row r="779" spans="3:3" s="198" customFormat="1" ht="15.75" customHeight="1" x14ac:dyDescent="0.2">
      <c r="C779" s="291"/>
    </row>
    <row r="780" spans="3:3" s="198" customFormat="1" ht="15.75" customHeight="1" x14ac:dyDescent="0.2">
      <c r="C780" s="291"/>
    </row>
    <row r="781" spans="3:3" s="198" customFormat="1" ht="15.75" customHeight="1" x14ac:dyDescent="0.2">
      <c r="C781" s="291"/>
    </row>
    <row r="782" spans="3:3" s="198" customFormat="1" ht="15.75" customHeight="1" x14ac:dyDescent="0.2">
      <c r="C782" s="291"/>
    </row>
    <row r="783" spans="3:3" s="198" customFormat="1" ht="15.75" customHeight="1" x14ac:dyDescent="0.2">
      <c r="C783" s="291"/>
    </row>
    <row r="784" spans="3:3" s="198" customFormat="1" ht="15.75" customHeight="1" x14ac:dyDescent="0.2">
      <c r="C784" s="291"/>
    </row>
    <row r="785" spans="3:3" s="198" customFormat="1" ht="15.75" customHeight="1" x14ac:dyDescent="0.2">
      <c r="C785" s="291"/>
    </row>
    <row r="786" spans="3:3" s="198" customFormat="1" ht="15.75" customHeight="1" x14ac:dyDescent="0.2">
      <c r="C786" s="291"/>
    </row>
    <row r="787" spans="3:3" s="198" customFormat="1" ht="15.75" customHeight="1" x14ac:dyDescent="0.2">
      <c r="C787" s="291"/>
    </row>
    <row r="788" spans="3:3" s="198" customFormat="1" ht="15.75" customHeight="1" x14ac:dyDescent="0.2">
      <c r="C788" s="291"/>
    </row>
    <row r="789" spans="3:3" s="198" customFormat="1" ht="15.75" customHeight="1" x14ac:dyDescent="0.2">
      <c r="C789" s="291"/>
    </row>
    <row r="790" spans="3:3" s="198" customFormat="1" ht="15.75" customHeight="1" x14ac:dyDescent="0.2">
      <c r="C790" s="291"/>
    </row>
    <row r="791" spans="3:3" s="198" customFormat="1" ht="15.75" customHeight="1" x14ac:dyDescent="0.2">
      <c r="C791" s="291"/>
    </row>
    <row r="792" spans="3:3" s="198" customFormat="1" ht="15.75" customHeight="1" x14ac:dyDescent="0.2">
      <c r="C792" s="291"/>
    </row>
    <row r="793" spans="3:3" s="198" customFormat="1" ht="15.75" customHeight="1" x14ac:dyDescent="0.2">
      <c r="C793" s="291"/>
    </row>
    <row r="794" spans="3:3" s="198" customFormat="1" ht="15.75" customHeight="1" x14ac:dyDescent="0.2">
      <c r="C794" s="291"/>
    </row>
    <row r="795" spans="3:3" s="198" customFormat="1" ht="15.75" customHeight="1" x14ac:dyDescent="0.2">
      <c r="C795" s="291"/>
    </row>
    <row r="796" spans="3:3" s="198" customFormat="1" ht="15.75" customHeight="1" x14ac:dyDescent="0.2">
      <c r="C796" s="291"/>
    </row>
    <row r="797" spans="3:3" s="198" customFormat="1" ht="15.75" customHeight="1" x14ac:dyDescent="0.2">
      <c r="C797" s="291"/>
    </row>
    <row r="798" spans="3:3" s="198" customFormat="1" ht="15.75" customHeight="1" x14ac:dyDescent="0.2">
      <c r="C798" s="291"/>
    </row>
    <row r="799" spans="3:3" s="198" customFormat="1" ht="15.75" customHeight="1" x14ac:dyDescent="0.2">
      <c r="C799" s="291"/>
    </row>
    <row r="800" spans="3:3" s="198" customFormat="1" ht="15.75" customHeight="1" x14ac:dyDescent="0.2">
      <c r="C800" s="291"/>
    </row>
    <row r="801" spans="3:3" s="198" customFormat="1" ht="15.75" customHeight="1" x14ac:dyDescent="0.2">
      <c r="C801" s="291"/>
    </row>
    <row r="802" spans="3:3" s="198" customFormat="1" ht="15.75" customHeight="1" x14ac:dyDescent="0.2">
      <c r="C802" s="291"/>
    </row>
    <row r="803" spans="3:3" s="198" customFormat="1" ht="15.75" customHeight="1" x14ac:dyDescent="0.2">
      <c r="C803" s="291"/>
    </row>
    <row r="804" spans="3:3" s="198" customFormat="1" ht="15.75" customHeight="1" x14ac:dyDescent="0.2">
      <c r="C804" s="291"/>
    </row>
    <row r="805" spans="3:3" s="198" customFormat="1" ht="15.75" customHeight="1" x14ac:dyDescent="0.2">
      <c r="C805" s="291"/>
    </row>
    <row r="806" spans="3:3" s="198" customFormat="1" ht="15.75" customHeight="1" x14ac:dyDescent="0.2">
      <c r="C806" s="291"/>
    </row>
    <row r="807" spans="3:3" s="198" customFormat="1" ht="15.75" customHeight="1" x14ac:dyDescent="0.2">
      <c r="C807" s="291"/>
    </row>
    <row r="808" spans="3:3" s="198" customFormat="1" ht="15.75" customHeight="1" x14ac:dyDescent="0.2">
      <c r="C808" s="291"/>
    </row>
    <row r="809" spans="3:3" s="198" customFormat="1" ht="15.75" customHeight="1" x14ac:dyDescent="0.2">
      <c r="C809" s="291"/>
    </row>
    <row r="810" spans="3:3" s="198" customFormat="1" ht="15.75" customHeight="1" x14ac:dyDescent="0.2">
      <c r="C810" s="291"/>
    </row>
    <row r="811" spans="3:3" s="198" customFormat="1" ht="15.75" customHeight="1" x14ac:dyDescent="0.2">
      <c r="C811" s="291"/>
    </row>
    <row r="812" spans="3:3" s="198" customFormat="1" ht="15.75" customHeight="1" x14ac:dyDescent="0.2">
      <c r="C812" s="291"/>
    </row>
    <row r="813" spans="3:3" s="198" customFormat="1" ht="15.75" customHeight="1" x14ac:dyDescent="0.2">
      <c r="C813" s="291"/>
    </row>
    <row r="814" spans="3:3" s="198" customFormat="1" ht="15.75" customHeight="1" x14ac:dyDescent="0.2">
      <c r="C814" s="291"/>
    </row>
    <row r="815" spans="3:3" s="198" customFormat="1" ht="15.75" customHeight="1" x14ac:dyDescent="0.2">
      <c r="C815" s="291"/>
    </row>
    <row r="816" spans="3:3" s="198" customFormat="1" ht="15.75" customHeight="1" x14ac:dyDescent="0.2">
      <c r="C816" s="291"/>
    </row>
    <row r="817" spans="3:3" s="198" customFormat="1" ht="15.75" customHeight="1" x14ac:dyDescent="0.2">
      <c r="C817" s="291"/>
    </row>
    <row r="818" spans="3:3" s="198" customFormat="1" ht="15.75" customHeight="1" x14ac:dyDescent="0.2">
      <c r="C818" s="291"/>
    </row>
    <row r="819" spans="3:3" s="198" customFormat="1" ht="15.75" customHeight="1" x14ac:dyDescent="0.2">
      <c r="C819" s="291"/>
    </row>
    <row r="820" spans="3:3" s="198" customFormat="1" ht="15.75" customHeight="1" x14ac:dyDescent="0.2">
      <c r="C820" s="291"/>
    </row>
    <row r="821" spans="3:3" s="198" customFormat="1" ht="15.75" customHeight="1" x14ac:dyDescent="0.2">
      <c r="C821" s="291"/>
    </row>
    <row r="822" spans="3:3" s="198" customFormat="1" ht="15.75" customHeight="1" x14ac:dyDescent="0.2">
      <c r="C822" s="291"/>
    </row>
    <row r="823" spans="3:3" s="198" customFormat="1" ht="15.75" customHeight="1" x14ac:dyDescent="0.2">
      <c r="C823" s="291"/>
    </row>
    <row r="824" spans="3:3" s="198" customFormat="1" ht="15.75" customHeight="1" x14ac:dyDescent="0.2">
      <c r="C824" s="291"/>
    </row>
    <row r="825" spans="3:3" s="198" customFormat="1" ht="15.75" customHeight="1" x14ac:dyDescent="0.2">
      <c r="C825" s="291"/>
    </row>
    <row r="826" spans="3:3" s="198" customFormat="1" ht="15.75" customHeight="1" x14ac:dyDescent="0.2">
      <c r="C826" s="291"/>
    </row>
    <row r="827" spans="3:3" s="198" customFormat="1" ht="15.75" customHeight="1" x14ac:dyDescent="0.2">
      <c r="C827" s="291"/>
    </row>
    <row r="828" spans="3:3" s="198" customFormat="1" ht="15.75" customHeight="1" x14ac:dyDescent="0.2">
      <c r="C828" s="291"/>
    </row>
    <row r="829" spans="3:3" s="198" customFormat="1" ht="15.75" customHeight="1" x14ac:dyDescent="0.2">
      <c r="C829" s="291"/>
    </row>
    <row r="830" spans="3:3" s="198" customFormat="1" ht="15.75" customHeight="1" x14ac:dyDescent="0.2">
      <c r="C830" s="291"/>
    </row>
    <row r="831" spans="3:3" s="198" customFormat="1" ht="15.75" customHeight="1" x14ac:dyDescent="0.2">
      <c r="C831" s="291"/>
    </row>
    <row r="832" spans="3:3" s="198" customFormat="1" ht="15.75" customHeight="1" x14ac:dyDescent="0.2">
      <c r="C832" s="291"/>
    </row>
    <row r="833" spans="3:3" s="198" customFormat="1" ht="15.75" customHeight="1" x14ac:dyDescent="0.2">
      <c r="C833" s="291"/>
    </row>
    <row r="834" spans="3:3" s="198" customFormat="1" ht="15.75" customHeight="1" x14ac:dyDescent="0.2">
      <c r="C834" s="291"/>
    </row>
    <row r="835" spans="3:3" s="198" customFormat="1" ht="15.75" customHeight="1" x14ac:dyDescent="0.2">
      <c r="C835" s="291"/>
    </row>
    <row r="836" spans="3:3" s="198" customFormat="1" ht="15.75" customHeight="1" x14ac:dyDescent="0.2">
      <c r="C836" s="291"/>
    </row>
    <row r="837" spans="3:3" s="198" customFormat="1" ht="15.75" customHeight="1" x14ac:dyDescent="0.2">
      <c r="C837" s="291"/>
    </row>
    <row r="838" spans="3:3" s="198" customFormat="1" ht="15.75" customHeight="1" x14ac:dyDescent="0.2">
      <c r="C838" s="291"/>
    </row>
    <row r="839" spans="3:3" s="198" customFormat="1" ht="15.75" customHeight="1" x14ac:dyDescent="0.2">
      <c r="C839" s="291"/>
    </row>
    <row r="840" spans="3:3" s="198" customFormat="1" ht="15.75" customHeight="1" x14ac:dyDescent="0.2">
      <c r="C840" s="291"/>
    </row>
    <row r="841" spans="3:3" s="198" customFormat="1" ht="15.75" customHeight="1" x14ac:dyDescent="0.2">
      <c r="C841" s="291"/>
    </row>
    <row r="842" spans="3:3" s="198" customFormat="1" ht="15.75" customHeight="1" x14ac:dyDescent="0.2">
      <c r="C842" s="291"/>
    </row>
    <row r="843" spans="3:3" s="198" customFormat="1" ht="15.75" customHeight="1" x14ac:dyDescent="0.2">
      <c r="C843" s="291"/>
    </row>
    <row r="844" spans="3:3" s="198" customFormat="1" ht="15.75" customHeight="1" x14ac:dyDescent="0.2">
      <c r="C844" s="291"/>
    </row>
    <row r="845" spans="3:3" s="198" customFormat="1" ht="15.75" customHeight="1" x14ac:dyDescent="0.2">
      <c r="C845" s="291"/>
    </row>
    <row r="846" spans="3:3" s="198" customFormat="1" ht="15.75" customHeight="1" x14ac:dyDescent="0.2">
      <c r="C846" s="291"/>
    </row>
    <row r="847" spans="3:3" s="198" customFormat="1" ht="15.75" customHeight="1" x14ac:dyDescent="0.2">
      <c r="C847" s="291"/>
    </row>
    <row r="848" spans="3:3" s="198" customFormat="1" ht="15.75" customHeight="1" x14ac:dyDescent="0.2">
      <c r="C848" s="291"/>
    </row>
    <row r="849" spans="3:3" s="198" customFormat="1" ht="15.75" customHeight="1" x14ac:dyDescent="0.2">
      <c r="C849" s="291"/>
    </row>
    <row r="850" spans="3:3" s="198" customFormat="1" ht="15.75" customHeight="1" x14ac:dyDescent="0.2">
      <c r="C850" s="291"/>
    </row>
    <row r="851" spans="3:3" s="198" customFormat="1" ht="15.75" customHeight="1" x14ac:dyDescent="0.2">
      <c r="C851" s="291"/>
    </row>
    <row r="852" spans="3:3" s="198" customFormat="1" ht="15.75" customHeight="1" x14ac:dyDescent="0.2">
      <c r="C852" s="291"/>
    </row>
    <row r="853" spans="3:3" s="198" customFormat="1" ht="15.75" customHeight="1" x14ac:dyDescent="0.2">
      <c r="C853" s="291"/>
    </row>
    <row r="854" spans="3:3" s="198" customFormat="1" ht="15.75" customHeight="1" x14ac:dyDescent="0.2">
      <c r="C854" s="291"/>
    </row>
    <row r="855" spans="3:3" s="198" customFormat="1" ht="15.75" customHeight="1" x14ac:dyDescent="0.2">
      <c r="C855" s="291"/>
    </row>
    <row r="856" spans="3:3" s="198" customFormat="1" ht="15.75" customHeight="1" x14ac:dyDescent="0.2">
      <c r="C856" s="291"/>
    </row>
    <row r="857" spans="3:3" s="198" customFormat="1" ht="15.75" customHeight="1" x14ac:dyDescent="0.2">
      <c r="C857" s="291"/>
    </row>
    <row r="858" spans="3:3" s="198" customFormat="1" ht="15.75" customHeight="1" x14ac:dyDescent="0.2">
      <c r="C858" s="291"/>
    </row>
    <row r="859" spans="3:3" s="198" customFormat="1" ht="15.75" customHeight="1" x14ac:dyDescent="0.2">
      <c r="C859" s="291"/>
    </row>
    <row r="860" spans="3:3" s="198" customFormat="1" ht="15.75" customHeight="1" x14ac:dyDescent="0.2">
      <c r="C860" s="291"/>
    </row>
    <row r="861" spans="3:3" s="198" customFormat="1" ht="15.75" customHeight="1" x14ac:dyDescent="0.2">
      <c r="C861" s="291"/>
    </row>
    <row r="862" spans="3:3" s="198" customFormat="1" ht="15.75" customHeight="1" x14ac:dyDescent="0.2">
      <c r="C862" s="291"/>
    </row>
    <row r="863" spans="3:3" s="198" customFormat="1" ht="15.75" customHeight="1" x14ac:dyDescent="0.2">
      <c r="C863" s="291"/>
    </row>
    <row r="864" spans="3:3" s="198" customFormat="1" ht="15.75" customHeight="1" x14ac:dyDescent="0.2">
      <c r="C864" s="291"/>
    </row>
    <row r="865" spans="3:3" s="198" customFormat="1" ht="15.75" customHeight="1" x14ac:dyDescent="0.2">
      <c r="C865" s="291"/>
    </row>
    <row r="866" spans="3:3" s="198" customFormat="1" ht="15.75" customHeight="1" x14ac:dyDescent="0.2">
      <c r="C866" s="291"/>
    </row>
    <row r="867" spans="3:3" s="198" customFormat="1" ht="15.75" customHeight="1" x14ac:dyDescent="0.2">
      <c r="C867" s="291"/>
    </row>
    <row r="868" spans="3:3" s="198" customFormat="1" ht="15.75" customHeight="1" x14ac:dyDescent="0.2">
      <c r="C868" s="291"/>
    </row>
    <row r="869" spans="3:3" s="198" customFormat="1" ht="15.75" customHeight="1" x14ac:dyDescent="0.2">
      <c r="C869" s="291"/>
    </row>
    <row r="870" spans="3:3" s="198" customFormat="1" ht="15.75" customHeight="1" x14ac:dyDescent="0.2">
      <c r="C870" s="291"/>
    </row>
    <row r="871" spans="3:3" s="198" customFormat="1" ht="15.75" customHeight="1" x14ac:dyDescent="0.2">
      <c r="C871" s="291"/>
    </row>
    <row r="872" spans="3:3" s="198" customFormat="1" ht="15.75" customHeight="1" x14ac:dyDescent="0.2">
      <c r="C872" s="291"/>
    </row>
    <row r="873" spans="3:3" s="198" customFormat="1" ht="15.75" customHeight="1" x14ac:dyDescent="0.2">
      <c r="C873" s="291"/>
    </row>
    <row r="874" spans="3:3" s="198" customFormat="1" ht="15.75" customHeight="1" x14ac:dyDescent="0.2">
      <c r="C874" s="291"/>
    </row>
    <row r="875" spans="3:3" s="198" customFormat="1" ht="15.75" customHeight="1" x14ac:dyDescent="0.2">
      <c r="C875" s="291"/>
    </row>
    <row r="876" spans="3:3" s="198" customFormat="1" ht="15.75" customHeight="1" x14ac:dyDescent="0.2">
      <c r="C876" s="291"/>
    </row>
    <row r="877" spans="3:3" s="198" customFormat="1" ht="15.75" customHeight="1" x14ac:dyDescent="0.2">
      <c r="C877" s="291"/>
    </row>
    <row r="878" spans="3:3" s="198" customFormat="1" ht="15.75" customHeight="1" x14ac:dyDescent="0.2">
      <c r="C878" s="291"/>
    </row>
    <row r="879" spans="3:3" s="198" customFormat="1" ht="15.75" customHeight="1" x14ac:dyDescent="0.2">
      <c r="C879" s="291"/>
    </row>
    <row r="880" spans="3:3" s="198" customFormat="1" ht="15.75" customHeight="1" x14ac:dyDescent="0.2">
      <c r="C880" s="291"/>
    </row>
    <row r="881" spans="3:3" s="198" customFormat="1" ht="15.75" customHeight="1" x14ac:dyDescent="0.2">
      <c r="C881" s="291"/>
    </row>
    <row r="882" spans="3:3" s="198" customFormat="1" ht="15.75" customHeight="1" x14ac:dyDescent="0.2">
      <c r="C882" s="291"/>
    </row>
    <row r="883" spans="3:3" s="198" customFormat="1" ht="15.75" customHeight="1" x14ac:dyDescent="0.2">
      <c r="C883" s="291"/>
    </row>
    <row r="884" spans="3:3" s="198" customFormat="1" ht="15.75" customHeight="1" x14ac:dyDescent="0.2">
      <c r="C884" s="291"/>
    </row>
    <row r="885" spans="3:3" s="198" customFormat="1" ht="15.75" customHeight="1" x14ac:dyDescent="0.2">
      <c r="C885" s="291"/>
    </row>
    <row r="886" spans="3:3" s="198" customFormat="1" ht="15.75" customHeight="1" x14ac:dyDescent="0.2">
      <c r="C886" s="291"/>
    </row>
    <row r="887" spans="3:3" s="198" customFormat="1" ht="15.75" customHeight="1" x14ac:dyDescent="0.2">
      <c r="C887" s="291"/>
    </row>
    <row r="888" spans="3:3" s="198" customFormat="1" ht="15.75" customHeight="1" x14ac:dyDescent="0.2">
      <c r="C888" s="291"/>
    </row>
    <row r="889" spans="3:3" s="198" customFormat="1" ht="15.75" customHeight="1" x14ac:dyDescent="0.2">
      <c r="C889" s="291"/>
    </row>
    <row r="890" spans="3:3" s="198" customFormat="1" ht="15.75" customHeight="1" x14ac:dyDescent="0.2">
      <c r="C890" s="291"/>
    </row>
    <row r="891" spans="3:3" s="198" customFormat="1" ht="15.75" customHeight="1" x14ac:dyDescent="0.2">
      <c r="C891" s="291"/>
    </row>
    <row r="892" spans="3:3" s="198" customFormat="1" ht="15.75" customHeight="1" x14ac:dyDescent="0.2">
      <c r="C892" s="291"/>
    </row>
    <row r="893" spans="3:3" s="198" customFormat="1" ht="15.75" customHeight="1" x14ac:dyDescent="0.2">
      <c r="C893" s="291"/>
    </row>
    <row r="894" spans="3:3" s="198" customFormat="1" ht="15.75" customHeight="1" x14ac:dyDescent="0.2">
      <c r="C894" s="291"/>
    </row>
    <row r="895" spans="3:3" s="198" customFormat="1" ht="15.75" customHeight="1" x14ac:dyDescent="0.2">
      <c r="C895" s="291"/>
    </row>
    <row r="896" spans="3:3" s="198" customFormat="1" ht="15.75" customHeight="1" x14ac:dyDescent="0.2">
      <c r="C896" s="291"/>
    </row>
    <row r="897" spans="3:3" s="198" customFormat="1" ht="15.75" customHeight="1" x14ac:dyDescent="0.2">
      <c r="C897" s="291"/>
    </row>
    <row r="898" spans="3:3" s="198" customFormat="1" ht="15.75" customHeight="1" x14ac:dyDescent="0.2">
      <c r="C898" s="291"/>
    </row>
    <row r="899" spans="3:3" s="198" customFormat="1" ht="15.75" customHeight="1" x14ac:dyDescent="0.2">
      <c r="C899" s="291"/>
    </row>
    <row r="900" spans="3:3" s="198" customFormat="1" ht="15.75" customHeight="1" x14ac:dyDescent="0.2">
      <c r="C900" s="291"/>
    </row>
    <row r="901" spans="3:3" s="198" customFormat="1" ht="15.75" customHeight="1" x14ac:dyDescent="0.2">
      <c r="C901" s="291"/>
    </row>
    <row r="902" spans="3:3" s="198" customFormat="1" ht="15.75" customHeight="1" x14ac:dyDescent="0.2">
      <c r="C902" s="291"/>
    </row>
    <row r="903" spans="3:3" s="198" customFormat="1" ht="15.75" customHeight="1" x14ac:dyDescent="0.2">
      <c r="C903" s="291"/>
    </row>
    <row r="904" spans="3:3" s="198" customFormat="1" ht="15.75" customHeight="1" x14ac:dyDescent="0.2">
      <c r="C904" s="291"/>
    </row>
    <row r="905" spans="3:3" s="198" customFormat="1" ht="15.75" customHeight="1" x14ac:dyDescent="0.2">
      <c r="C905" s="291"/>
    </row>
    <row r="906" spans="3:3" s="198" customFormat="1" ht="15.75" customHeight="1" x14ac:dyDescent="0.2">
      <c r="C906" s="291"/>
    </row>
    <row r="907" spans="3:3" s="198" customFormat="1" ht="15.75" customHeight="1" x14ac:dyDescent="0.2">
      <c r="C907" s="291"/>
    </row>
    <row r="908" spans="3:3" s="198" customFormat="1" ht="15.75" customHeight="1" x14ac:dyDescent="0.2">
      <c r="C908" s="291"/>
    </row>
    <row r="909" spans="3:3" s="198" customFormat="1" ht="15.75" customHeight="1" x14ac:dyDescent="0.2">
      <c r="C909" s="291"/>
    </row>
    <row r="910" spans="3:3" s="198" customFormat="1" ht="15.75" customHeight="1" x14ac:dyDescent="0.2">
      <c r="C910" s="291"/>
    </row>
    <row r="911" spans="3:3" s="198" customFormat="1" ht="15.75" customHeight="1" x14ac:dyDescent="0.2">
      <c r="C911" s="291"/>
    </row>
    <row r="912" spans="3:3" s="198" customFormat="1" ht="15.75" customHeight="1" x14ac:dyDescent="0.2">
      <c r="C912" s="291"/>
    </row>
    <row r="913" spans="3:3" s="198" customFormat="1" ht="15.75" customHeight="1" x14ac:dyDescent="0.2">
      <c r="C913" s="291"/>
    </row>
    <row r="914" spans="3:3" s="198" customFormat="1" ht="15.75" customHeight="1" x14ac:dyDescent="0.2">
      <c r="C914" s="291"/>
    </row>
    <row r="915" spans="3:3" s="198" customFormat="1" ht="15.75" customHeight="1" x14ac:dyDescent="0.2">
      <c r="C915" s="291"/>
    </row>
    <row r="916" spans="3:3" s="198" customFormat="1" ht="15.75" customHeight="1" x14ac:dyDescent="0.2">
      <c r="C916" s="291"/>
    </row>
    <row r="917" spans="3:3" s="198" customFormat="1" ht="15.75" customHeight="1" x14ac:dyDescent="0.2">
      <c r="C917" s="291"/>
    </row>
    <row r="918" spans="3:3" s="198" customFormat="1" ht="15.75" customHeight="1" x14ac:dyDescent="0.2">
      <c r="C918" s="291"/>
    </row>
    <row r="919" spans="3:3" s="198" customFormat="1" ht="15.75" customHeight="1" x14ac:dyDescent="0.2">
      <c r="C919" s="291"/>
    </row>
    <row r="920" spans="3:3" s="198" customFormat="1" ht="15.75" customHeight="1" x14ac:dyDescent="0.2">
      <c r="C920" s="291"/>
    </row>
    <row r="921" spans="3:3" s="198" customFormat="1" ht="15.75" customHeight="1" x14ac:dyDescent="0.2">
      <c r="C921" s="291"/>
    </row>
    <row r="922" spans="3:3" s="198" customFormat="1" ht="15.75" customHeight="1" x14ac:dyDescent="0.2">
      <c r="C922" s="291"/>
    </row>
    <row r="923" spans="3:3" s="198" customFormat="1" ht="15.75" customHeight="1" x14ac:dyDescent="0.2">
      <c r="C923" s="291"/>
    </row>
    <row r="924" spans="3:3" s="198" customFormat="1" ht="15.75" customHeight="1" x14ac:dyDescent="0.2">
      <c r="C924" s="291"/>
    </row>
    <row r="925" spans="3:3" s="198" customFormat="1" ht="15.75" customHeight="1" x14ac:dyDescent="0.2">
      <c r="C925" s="291"/>
    </row>
    <row r="926" spans="3:3" s="198" customFormat="1" ht="15.75" customHeight="1" x14ac:dyDescent="0.2">
      <c r="C926" s="291"/>
    </row>
    <row r="927" spans="3:3" s="198" customFormat="1" ht="15.75" customHeight="1" x14ac:dyDescent="0.2">
      <c r="C927" s="291"/>
    </row>
    <row r="928" spans="3:3" s="198" customFormat="1" ht="15.75" customHeight="1" x14ac:dyDescent="0.2">
      <c r="C928" s="291"/>
    </row>
    <row r="929" spans="3:3" s="198" customFormat="1" ht="15.75" customHeight="1" x14ac:dyDescent="0.2">
      <c r="C929" s="291"/>
    </row>
    <row r="930" spans="3:3" s="198" customFormat="1" ht="15.75" customHeight="1" x14ac:dyDescent="0.2">
      <c r="C930" s="291"/>
    </row>
    <row r="931" spans="3:3" s="198" customFormat="1" ht="15.75" customHeight="1" x14ac:dyDescent="0.2">
      <c r="C931" s="291"/>
    </row>
    <row r="932" spans="3:3" s="198" customFormat="1" ht="15.75" customHeight="1" x14ac:dyDescent="0.2">
      <c r="C932" s="291"/>
    </row>
    <row r="933" spans="3:3" s="198" customFormat="1" ht="15.75" customHeight="1" x14ac:dyDescent="0.2">
      <c r="C933" s="291"/>
    </row>
    <row r="934" spans="3:3" s="198" customFormat="1" ht="15.75" customHeight="1" x14ac:dyDescent="0.2">
      <c r="C934" s="291"/>
    </row>
    <row r="935" spans="3:3" s="198" customFormat="1" ht="15.75" customHeight="1" x14ac:dyDescent="0.2">
      <c r="C935" s="291"/>
    </row>
    <row r="936" spans="3:3" s="198" customFormat="1" ht="15.75" customHeight="1" x14ac:dyDescent="0.2">
      <c r="C936" s="291"/>
    </row>
    <row r="937" spans="3:3" s="198" customFormat="1" ht="15.75" customHeight="1" x14ac:dyDescent="0.2">
      <c r="C937" s="291"/>
    </row>
    <row r="938" spans="3:3" s="198" customFormat="1" ht="15.75" customHeight="1" x14ac:dyDescent="0.2">
      <c r="C938" s="291"/>
    </row>
    <row r="939" spans="3:3" s="198" customFormat="1" ht="15.75" customHeight="1" x14ac:dyDescent="0.2">
      <c r="C939" s="291"/>
    </row>
    <row r="940" spans="3:3" s="198" customFormat="1" ht="15.75" customHeight="1" x14ac:dyDescent="0.2">
      <c r="C940" s="291"/>
    </row>
    <row r="941" spans="3:3" s="198" customFormat="1" ht="15.75" customHeight="1" x14ac:dyDescent="0.2">
      <c r="C941" s="291"/>
    </row>
    <row r="942" spans="3:3" s="198" customFormat="1" ht="15.75" customHeight="1" x14ac:dyDescent="0.2">
      <c r="C942" s="291"/>
    </row>
    <row r="943" spans="3:3" s="198" customFormat="1" ht="15.75" customHeight="1" x14ac:dyDescent="0.2">
      <c r="C943" s="291"/>
    </row>
    <row r="944" spans="3:3" s="198" customFormat="1" ht="15.75" customHeight="1" x14ac:dyDescent="0.2">
      <c r="C944" s="291"/>
    </row>
    <row r="945" spans="3:3" s="198" customFormat="1" ht="15.75" customHeight="1" x14ac:dyDescent="0.2">
      <c r="C945" s="291"/>
    </row>
    <row r="946" spans="3:3" s="198" customFormat="1" ht="15.75" customHeight="1" x14ac:dyDescent="0.2">
      <c r="C946" s="291"/>
    </row>
    <row r="947" spans="3:3" s="198" customFormat="1" ht="15.75" customHeight="1" x14ac:dyDescent="0.2">
      <c r="C947" s="291"/>
    </row>
    <row r="948" spans="3:3" s="198" customFormat="1" ht="15.75" customHeight="1" x14ac:dyDescent="0.2">
      <c r="C948" s="291"/>
    </row>
    <row r="949" spans="3:3" s="198" customFormat="1" ht="15.75" customHeight="1" x14ac:dyDescent="0.2">
      <c r="C949" s="291"/>
    </row>
    <row r="950" spans="3:3" s="198" customFormat="1" ht="15.75" customHeight="1" x14ac:dyDescent="0.2">
      <c r="C950" s="291"/>
    </row>
    <row r="951" spans="3:3" s="198" customFormat="1" ht="15.75" customHeight="1" x14ac:dyDescent="0.2">
      <c r="C951" s="291"/>
    </row>
    <row r="952" spans="3:3" s="198" customFormat="1" ht="15.75" customHeight="1" x14ac:dyDescent="0.2">
      <c r="C952" s="291"/>
    </row>
    <row r="953" spans="3:3" s="198" customFormat="1" ht="15.75" customHeight="1" x14ac:dyDescent="0.2">
      <c r="C953" s="291"/>
    </row>
    <row r="954" spans="3:3" s="198" customFormat="1" ht="15.75" customHeight="1" x14ac:dyDescent="0.2">
      <c r="C954" s="291"/>
    </row>
    <row r="955" spans="3:3" s="198" customFormat="1" ht="15.75" customHeight="1" x14ac:dyDescent="0.2">
      <c r="C955" s="291"/>
    </row>
    <row r="956" spans="3:3" s="198" customFormat="1" ht="15.75" customHeight="1" x14ac:dyDescent="0.2">
      <c r="C956" s="291"/>
    </row>
    <row r="957" spans="3:3" s="198" customFormat="1" ht="15.75" customHeight="1" x14ac:dyDescent="0.2">
      <c r="C957" s="291"/>
    </row>
    <row r="958" spans="3:3" s="198" customFormat="1" ht="15.75" customHeight="1" x14ac:dyDescent="0.2">
      <c r="C958" s="291"/>
    </row>
    <row r="959" spans="3:3" s="198" customFormat="1" ht="15.75" customHeight="1" x14ac:dyDescent="0.2">
      <c r="C959" s="291"/>
    </row>
    <row r="960" spans="3:3" s="198" customFormat="1" ht="15.75" customHeight="1" x14ac:dyDescent="0.2">
      <c r="C960" s="291"/>
    </row>
    <row r="961" spans="3:3" s="198" customFormat="1" ht="15.75" customHeight="1" x14ac:dyDescent="0.2">
      <c r="C961" s="291"/>
    </row>
    <row r="962" spans="3:3" s="198" customFormat="1" ht="15.75" customHeight="1" x14ac:dyDescent="0.2">
      <c r="C962" s="291"/>
    </row>
    <row r="963" spans="3:3" s="198" customFormat="1" ht="15.75" customHeight="1" x14ac:dyDescent="0.2">
      <c r="C963" s="291"/>
    </row>
    <row r="964" spans="3:3" s="198" customFormat="1" ht="15.75" customHeight="1" x14ac:dyDescent="0.2">
      <c r="C964" s="291"/>
    </row>
    <row r="965" spans="3:3" s="198" customFormat="1" ht="15.75" customHeight="1" x14ac:dyDescent="0.2">
      <c r="C965" s="291"/>
    </row>
    <row r="966" spans="3:3" s="198" customFormat="1" ht="15.75" customHeight="1" x14ac:dyDescent="0.2">
      <c r="C966" s="291"/>
    </row>
    <row r="967" spans="3:3" s="198" customFormat="1" ht="15.75" customHeight="1" x14ac:dyDescent="0.2">
      <c r="C967" s="291"/>
    </row>
    <row r="968" spans="3:3" s="198" customFormat="1" ht="15.75" customHeight="1" x14ac:dyDescent="0.2">
      <c r="C968" s="291"/>
    </row>
    <row r="969" spans="3:3" s="198" customFormat="1" ht="15.75" customHeight="1" x14ac:dyDescent="0.2">
      <c r="C969" s="291"/>
    </row>
    <row r="970" spans="3:3" s="198" customFormat="1" ht="15.75" customHeight="1" x14ac:dyDescent="0.2">
      <c r="C970" s="291"/>
    </row>
    <row r="971" spans="3:3" s="198" customFormat="1" ht="15.75" customHeight="1" x14ac:dyDescent="0.2">
      <c r="C971" s="291"/>
    </row>
    <row r="972" spans="3:3" s="198" customFormat="1" ht="15.75" customHeight="1" x14ac:dyDescent="0.2">
      <c r="C972" s="291"/>
    </row>
    <row r="973" spans="3:3" s="198" customFormat="1" ht="15.75" customHeight="1" x14ac:dyDescent="0.2">
      <c r="C973" s="291"/>
    </row>
    <row r="974" spans="3:3" s="198" customFormat="1" ht="15.75" customHeight="1" x14ac:dyDescent="0.2">
      <c r="C974" s="291"/>
    </row>
    <row r="975" spans="3:3" s="198" customFormat="1" ht="15.75" customHeight="1" x14ac:dyDescent="0.2">
      <c r="C975" s="291"/>
    </row>
    <row r="976" spans="3:3" s="198" customFormat="1" ht="15.75" customHeight="1" x14ac:dyDescent="0.2">
      <c r="C976" s="291"/>
    </row>
    <row r="977" spans="3:3" s="198" customFormat="1" ht="15.75" customHeight="1" x14ac:dyDescent="0.2">
      <c r="C977" s="291"/>
    </row>
    <row r="978" spans="3:3" s="198" customFormat="1" ht="15.75" customHeight="1" x14ac:dyDescent="0.2">
      <c r="C978" s="291"/>
    </row>
    <row r="979" spans="3:3" s="198" customFormat="1" ht="15.75" customHeight="1" x14ac:dyDescent="0.2">
      <c r="C979" s="291"/>
    </row>
    <row r="980" spans="3:3" s="198" customFormat="1" ht="15.75" customHeight="1" x14ac:dyDescent="0.2">
      <c r="C980" s="291"/>
    </row>
    <row r="981" spans="3:3" s="198" customFormat="1" ht="15.75" customHeight="1" x14ac:dyDescent="0.2">
      <c r="C981" s="291"/>
    </row>
    <row r="982" spans="3:3" s="198" customFormat="1" ht="15.75" customHeight="1" x14ac:dyDescent="0.2">
      <c r="C982" s="291"/>
    </row>
    <row r="983" spans="3:3" s="198" customFormat="1" ht="15.75" customHeight="1" x14ac:dyDescent="0.2">
      <c r="C983" s="291"/>
    </row>
    <row r="984" spans="3:3" s="198" customFormat="1" ht="15.75" customHeight="1" x14ac:dyDescent="0.2">
      <c r="C984" s="291"/>
    </row>
    <row r="985" spans="3:3" s="198" customFormat="1" ht="15.75" customHeight="1" x14ac:dyDescent="0.2">
      <c r="C985" s="291"/>
    </row>
    <row r="986" spans="3:3" s="198" customFormat="1" ht="15.75" customHeight="1" x14ac:dyDescent="0.2">
      <c r="C986" s="291"/>
    </row>
    <row r="987" spans="3:3" s="198" customFormat="1" ht="15.75" customHeight="1" x14ac:dyDescent="0.2">
      <c r="C987" s="291"/>
    </row>
    <row r="988" spans="3:3" s="198" customFormat="1" ht="15.75" customHeight="1" x14ac:dyDescent="0.2">
      <c r="C988" s="291"/>
    </row>
    <row r="989" spans="3:3" s="198" customFormat="1" ht="15.75" customHeight="1" x14ac:dyDescent="0.2">
      <c r="C989" s="291"/>
    </row>
    <row r="990" spans="3:3" s="198" customFormat="1" ht="15.75" customHeight="1" x14ac:dyDescent="0.2">
      <c r="C990" s="291"/>
    </row>
    <row r="991" spans="3:3" s="198" customFormat="1" ht="15.75" customHeight="1" x14ac:dyDescent="0.2">
      <c r="C991" s="291"/>
    </row>
    <row r="992" spans="3:3" s="198" customFormat="1" ht="15.75" customHeight="1" x14ac:dyDescent="0.2">
      <c r="C992" s="291"/>
    </row>
    <row r="993" spans="3:3" s="198" customFormat="1" ht="15.75" customHeight="1" x14ac:dyDescent="0.2">
      <c r="C993" s="29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24" t="s">
        <v>3014</v>
      </c>
      <c r="B2" s="14"/>
      <c r="C2" s="14"/>
      <c r="D2" s="14"/>
      <c r="E2" s="14"/>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5" t="s">
        <v>63</v>
      </c>
      <c r="D4" s="285">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6" t="s">
        <v>3015</v>
      </c>
      <c r="B5" s="297" t="s">
        <v>3016</v>
      </c>
      <c r="C5" s="298" t="s">
        <v>3015</v>
      </c>
      <c r="D5" s="289">
        <f>D6+D22</f>
        <v>0</v>
      </c>
      <c r="E5" s="299">
        <f>E6+E22</f>
        <v>0</v>
      </c>
      <c r="F5" s="92"/>
      <c r="G5" s="92"/>
      <c r="H5" s="92"/>
      <c r="I5" s="92"/>
      <c r="J5" s="92"/>
      <c r="K5" s="92"/>
      <c r="L5" s="92"/>
      <c r="M5" s="92"/>
      <c r="N5" s="92"/>
      <c r="O5" s="92"/>
      <c r="P5" s="92"/>
      <c r="Q5" s="92"/>
      <c r="R5" s="92"/>
      <c r="S5" s="92"/>
      <c r="T5" s="92"/>
      <c r="U5" s="92"/>
    </row>
    <row r="6" spans="1:24" ht="13.5" customHeight="1" x14ac:dyDescent="0.2">
      <c r="A6" s="293" t="s">
        <v>3017</v>
      </c>
      <c r="B6" s="294" t="s">
        <v>3018</v>
      </c>
      <c r="C6" s="295" t="s">
        <v>3017</v>
      </c>
      <c r="D6" s="262">
        <f>D7+D14</f>
        <v>0</v>
      </c>
      <c r="E6" s="300">
        <f>E7+E14</f>
        <v>0</v>
      </c>
      <c r="F6" s="92"/>
      <c r="G6" s="92"/>
      <c r="H6" s="92"/>
      <c r="I6" s="92"/>
      <c r="J6" s="92"/>
      <c r="K6" s="92"/>
      <c r="L6" s="92"/>
      <c r="M6" s="92"/>
      <c r="N6" s="92"/>
      <c r="O6" s="92"/>
      <c r="P6" s="92"/>
      <c r="Q6" s="92"/>
      <c r="R6" s="92"/>
      <c r="S6" s="92"/>
      <c r="T6" s="92"/>
      <c r="U6" s="92"/>
    </row>
    <row r="7" spans="1:24" ht="12.75" customHeight="1" x14ac:dyDescent="0.2">
      <c r="A7" s="293"/>
      <c r="B7" s="294" t="s">
        <v>3019</v>
      </c>
      <c r="C7" s="295" t="s">
        <v>3020</v>
      </c>
      <c r="D7" s="262">
        <f>SUM(D8:D13)</f>
        <v>0</v>
      </c>
      <c r="E7" s="300">
        <f>SUM(E8:E13)</f>
        <v>0</v>
      </c>
      <c r="F7" s="92"/>
      <c r="G7" s="92"/>
      <c r="H7" s="92"/>
      <c r="I7" s="92"/>
      <c r="J7" s="92"/>
      <c r="K7" s="92"/>
      <c r="L7" s="92"/>
      <c r="M7" s="92"/>
      <c r="N7" s="92"/>
      <c r="O7" s="92"/>
      <c r="P7" s="92"/>
      <c r="Q7" s="92"/>
      <c r="R7" s="92"/>
      <c r="S7" s="92"/>
      <c r="T7" s="92"/>
      <c r="U7" s="92"/>
    </row>
    <row r="8" spans="1:24" ht="13.5" customHeight="1" x14ac:dyDescent="0.2">
      <c r="A8" s="293"/>
      <c r="B8" s="294" t="s">
        <v>3021</v>
      </c>
      <c r="C8" s="295" t="s">
        <v>3022</v>
      </c>
      <c r="D8" s="196"/>
      <c r="E8" s="152"/>
      <c r="F8" s="92"/>
      <c r="G8" s="92"/>
      <c r="H8" s="92"/>
      <c r="I8" s="92"/>
      <c r="J8" s="92"/>
      <c r="K8" s="92"/>
      <c r="L8" s="92"/>
      <c r="M8" s="92"/>
      <c r="N8" s="92"/>
      <c r="O8" s="92"/>
      <c r="P8" s="92"/>
      <c r="Q8" s="92"/>
      <c r="R8" s="92"/>
      <c r="S8" s="92"/>
      <c r="T8" s="92"/>
      <c r="U8" s="92"/>
    </row>
    <row r="9" spans="1:24" ht="13.5" customHeight="1" x14ac:dyDescent="0.2">
      <c r="A9" s="293"/>
      <c r="B9" s="294" t="s">
        <v>3023</v>
      </c>
      <c r="C9" s="295" t="s">
        <v>3024</v>
      </c>
      <c r="D9" s="196"/>
      <c r="E9" s="152"/>
      <c r="F9" s="92"/>
      <c r="G9" s="92"/>
      <c r="H9" s="92"/>
      <c r="I9" s="92"/>
      <c r="J9" s="92"/>
      <c r="K9" s="92"/>
      <c r="L9" s="92"/>
      <c r="M9" s="92"/>
      <c r="N9" s="92"/>
      <c r="O9" s="92"/>
      <c r="P9" s="92"/>
      <c r="Q9" s="92"/>
      <c r="R9" s="92"/>
      <c r="S9" s="92"/>
      <c r="T9" s="92"/>
      <c r="U9" s="92"/>
    </row>
    <row r="10" spans="1:24" ht="13.5" customHeight="1" x14ac:dyDescent="0.2">
      <c r="A10" s="293"/>
      <c r="B10" s="294" t="s">
        <v>2110</v>
      </c>
      <c r="C10" s="295"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3"/>
      <c r="B11" s="294" t="s">
        <v>403</v>
      </c>
      <c r="C11" s="295" t="s">
        <v>3026</v>
      </c>
      <c r="D11" s="339"/>
      <c r="E11" s="344"/>
      <c r="F11" s="92"/>
      <c r="G11" s="92"/>
      <c r="H11" s="92"/>
      <c r="I11" s="92"/>
      <c r="J11" s="92"/>
      <c r="K11" s="92"/>
      <c r="L11" s="92"/>
      <c r="M11" s="92"/>
      <c r="N11" s="92"/>
      <c r="O11" s="92"/>
      <c r="P11" s="92"/>
      <c r="Q11" s="92"/>
      <c r="R11" s="92"/>
      <c r="S11" s="92"/>
      <c r="T11" s="92"/>
      <c r="U11" s="92"/>
    </row>
    <row r="12" spans="1:24" ht="13.5" customHeight="1" x14ac:dyDescent="0.2">
      <c r="A12" s="293"/>
      <c r="B12" s="294" t="s">
        <v>3027</v>
      </c>
      <c r="C12" s="295"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3"/>
      <c r="B13" s="294" t="s">
        <v>3029</v>
      </c>
      <c r="C13" s="295"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3"/>
      <c r="B14" s="294" t="s">
        <v>3031</v>
      </c>
      <c r="C14" s="295" t="s">
        <v>3032</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3"/>
      <c r="B15" s="294" t="s">
        <v>3033</v>
      </c>
      <c r="C15" s="295"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3"/>
      <c r="B16" s="294" t="s">
        <v>3035</v>
      </c>
      <c r="C16" s="295" t="s">
        <v>3036</v>
      </c>
      <c r="D16" s="339"/>
      <c r="E16" s="344"/>
      <c r="F16" s="92"/>
      <c r="G16" s="92"/>
      <c r="H16" s="92"/>
      <c r="I16" s="92"/>
      <c r="J16" s="92"/>
      <c r="K16" s="92"/>
      <c r="L16" s="92"/>
      <c r="M16" s="92"/>
      <c r="N16" s="92"/>
      <c r="O16" s="92"/>
      <c r="P16" s="92"/>
      <c r="Q16" s="92"/>
      <c r="R16" s="92"/>
      <c r="S16" s="92"/>
      <c r="T16" s="92"/>
      <c r="U16" s="92"/>
    </row>
    <row r="17" spans="1:21" ht="13.5" customHeight="1" x14ac:dyDescent="0.2">
      <c r="A17" s="293"/>
      <c r="B17" s="294" t="s">
        <v>3037</v>
      </c>
      <c r="C17" s="295" t="s">
        <v>3038</v>
      </c>
      <c r="D17" s="339"/>
      <c r="E17" s="344"/>
      <c r="F17" s="92"/>
      <c r="G17" s="92"/>
      <c r="H17" s="92"/>
      <c r="I17" s="92"/>
      <c r="J17" s="92"/>
      <c r="K17" s="92"/>
      <c r="L17" s="92"/>
      <c r="M17" s="92"/>
      <c r="N17" s="92"/>
      <c r="O17" s="92"/>
      <c r="P17" s="92"/>
      <c r="Q17" s="92"/>
      <c r="R17" s="92"/>
      <c r="S17" s="92"/>
      <c r="T17" s="92"/>
      <c r="U17" s="92"/>
    </row>
    <row r="18" spans="1:21" ht="13.5" customHeight="1" x14ac:dyDescent="0.2">
      <c r="A18" s="293"/>
      <c r="B18" s="294" t="s">
        <v>3039</v>
      </c>
      <c r="C18" s="295" t="s">
        <v>3040</v>
      </c>
      <c r="D18" s="339"/>
      <c r="E18" s="344"/>
      <c r="F18" s="92"/>
      <c r="G18" s="92"/>
      <c r="H18" s="92"/>
      <c r="I18" s="92"/>
      <c r="J18" s="92"/>
      <c r="K18" s="92"/>
      <c r="L18" s="92"/>
      <c r="M18" s="92"/>
      <c r="N18" s="92"/>
      <c r="O18" s="92"/>
      <c r="P18" s="92"/>
      <c r="Q18" s="92"/>
      <c r="R18" s="92"/>
      <c r="S18" s="92"/>
      <c r="T18" s="92"/>
      <c r="U18" s="92"/>
    </row>
    <row r="19" spans="1:21" ht="13.5" customHeight="1" x14ac:dyDescent="0.2">
      <c r="A19" s="293"/>
      <c r="B19" s="294" t="s">
        <v>3041</v>
      </c>
      <c r="C19" s="295" t="s">
        <v>3042</v>
      </c>
      <c r="D19" s="339"/>
      <c r="E19" s="344"/>
      <c r="F19" s="92"/>
      <c r="G19" s="92"/>
      <c r="H19" s="92"/>
      <c r="I19" s="92"/>
      <c r="J19" s="92"/>
      <c r="K19" s="92"/>
      <c r="L19" s="92"/>
      <c r="M19" s="92"/>
      <c r="N19" s="92"/>
      <c r="O19" s="92"/>
      <c r="P19" s="92"/>
      <c r="Q19" s="92"/>
      <c r="R19" s="92"/>
      <c r="S19" s="92"/>
      <c r="T19" s="92"/>
      <c r="U19" s="92"/>
    </row>
    <row r="20" spans="1:21" ht="13.5" customHeight="1" x14ac:dyDescent="0.2">
      <c r="A20" s="293"/>
      <c r="B20" s="294" t="s">
        <v>3043</v>
      </c>
      <c r="C20" s="295" t="s">
        <v>3044</v>
      </c>
      <c r="D20" s="339"/>
      <c r="E20" s="344"/>
      <c r="F20" s="92"/>
      <c r="G20" s="92"/>
      <c r="H20" s="92"/>
      <c r="I20" s="92"/>
      <c r="J20" s="92"/>
      <c r="K20" s="92"/>
      <c r="L20" s="92"/>
      <c r="M20" s="92"/>
      <c r="N20" s="92"/>
      <c r="O20" s="92"/>
      <c r="P20" s="92"/>
      <c r="Q20" s="92"/>
      <c r="R20" s="92"/>
      <c r="S20" s="92"/>
      <c r="T20" s="92"/>
      <c r="U20" s="92"/>
    </row>
    <row r="21" spans="1:21" ht="13.5" customHeight="1" x14ac:dyDescent="0.2">
      <c r="A21" s="293"/>
      <c r="B21" s="294" t="s">
        <v>3045</v>
      </c>
      <c r="C21" s="295"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3" t="s">
        <v>3047</v>
      </c>
      <c r="B22" s="294" t="s">
        <v>3048</v>
      </c>
      <c r="C22" s="295" t="s">
        <v>3047</v>
      </c>
      <c r="D22" s="262">
        <f>D23+D30</f>
        <v>0</v>
      </c>
      <c r="E22" s="300">
        <f>E23+E30</f>
        <v>0</v>
      </c>
      <c r="F22" s="92"/>
      <c r="G22" s="92"/>
      <c r="H22" s="92"/>
      <c r="I22" s="92"/>
      <c r="J22" s="92"/>
      <c r="K22" s="92"/>
      <c r="L22" s="92"/>
      <c r="M22" s="92"/>
      <c r="N22" s="92"/>
      <c r="O22" s="92"/>
      <c r="P22" s="92"/>
      <c r="Q22" s="92"/>
      <c r="R22" s="92"/>
      <c r="S22" s="92"/>
      <c r="T22" s="92"/>
      <c r="U22" s="92"/>
    </row>
    <row r="23" spans="1:21" ht="13.5" customHeight="1" x14ac:dyDescent="0.2">
      <c r="A23" s="293"/>
      <c r="B23" s="294" t="s">
        <v>3049</v>
      </c>
      <c r="C23" s="295" t="s">
        <v>3050</v>
      </c>
      <c r="D23" s="262">
        <f>SUM(D24:D29)</f>
        <v>0</v>
      </c>
      <c r="E23" s="300">
        <f>SUM(E24:E29)</f>
        <v>0</v>
      </c>
      <c r="F23" s="92"/>
      <c r="G23" s="92"/>
      <c r="H23" s="92"/>
      <c r="I23" s="92"/>
      <c r="J23" s="92"/>
      <c r="K23" s="92"/>
      <c r="L23" s="92"/>
      <c r="M23" s="92"/>
      <c r="N23" s="92"/>
      <c r="O23" s="92"/>
      <c r="P23" s="92"/>
      <c r="Q23" s="92"/>
      <c r="R23" s="92"/>
      <c r="S23" s="92"/>
      <c r="T23" s="92"/>
      <c r="U23" s="92"/>
    </row>
    <row r="24" spans="1:21" ht="13.5" customHeight="1" x14ac:dyDescent="0.2">
      <c r="A24" s="293"/>
      <c r="B24" s="294" t="s">
        <v>3021</v>
      </c>
      <c r="C24" s="295"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3"/>
      <c r="B25" s="294" t="s">
        <v>3023</v>
      </c>
      <c r="C25" s="295"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3"/>
      <c r="B26" s="294" t="s">
        <v>2110</v>
      </c>
      <c r="C26" s="295"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3"/>
      <c r="B27" s="294" t="s">
        <v>403</v>
      </c>
      <c r="C27" s="295" t="s">
        <v>3054</v>
      </c>
      <c r="D27" s="339"/>
      <c r="E27" s="344"/>
      <c r="F27" s="92"/>
      <c r="G27" s="92"/>
      <c r="H27" s="92"/>
      <c r="I27" s="92"/>
      <c r="J27" s="92"/>
      <c r="K27" s="92"/>
      <c r="L27" s="92"/>
      <c r="M27" s="92"/>
      <c r="N27" s="92"/>
      <c r="O27" s="92"/>
      <c r="P27" s="92"/>
      <c r="Q27" s="92"/>
      <c r="R27" s="92"/>
      <c r="S27" s="92"/>
      <c r="T27" s="92"/>
      <c r="U27" s="92"/>
    </row>
    <row r="28" spans="1:21" ht="13.5" customHeight="1" x14ac:dyDescent="0.2">
      <c r="A28" s="293"/>
      <c r="B28" s="294" t="s">
        <v>3027</v>
      </c>
      <c r="C28" s="295"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3"/>
      <c r="B29" s="294" t="s">
        <v>3029</v>
      </c>
      <c r="C29" s="295"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3"/>
      <c r="B30" s="294" t="s">
        <v>3057</v>
      </c>
      <c r="C30" s="295" t="s">
        <v>3058</v>
      </c>
      <c r="D30" s="262">
        <f>SUM(D31:D37)</f>
        <v>0</v>
      </c>
      <c r="E30" s="300">
        <f>SUM(E31:E37)</f>
        <v>0</v>
      </c>
      <c r="F30" s="92"/>
      <c r="G30" s="92"/>
      <c r="H30" s="92"/>
      <c r="I30" s="92"/>
      <c r="J30" s="92"/>
      <c r="K30" s="92"/>
      <c r="L30" s="92"/>
      <c r="M30" s="92"/>
      <c r="N30" s="92"/>
      <c r="O30" s="92"/>
      <c r="P30" s="92"/>
      <c r="Q30" s="92"/>
      <c r="R30" s="92"/>
      <c r="S30" s="92"/>
      <c r="T30" s="92"/>
      <c r="U30" s="92"/>
    </row>
    <row r="31" spans="1:21" ht="13.5" customHeight="1" x14ac:dyDescent="0.2">
      <c r="A31" s="293"/>
      <c r="B31" s="294" t="s">
        <v>3033</v>
      </c>
      <c r="C31" s="295"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3"/>
      <c r="B32" s="294" t="s">
        <v>3035</v>
      </c>
      <c r="C32" s="295" t="s">
        <v>3060</v>
      </c>
      <c r="D32" s="339"/>
      <c r="E32" s="344"/>
      <c r="F32" s="92"/>
      <c r="G32" s="92"/>
      <c r="H32" s="92"/>
      <c r="I32" s="92"/>
      <c r="J32" s="92"/>
      <c r="K32" s="92"/>
      <c r="L32" s="92"/>
      <c r="M32" s="92"/>
      <c r="N32" s="92"/>
      <c r="O32" s="92"/>
      <c r="P32" s="92"/>
      <c r="Q32" s="92"/>
      <c r="R32" s="92"/>
      <c r="S32" s="92"/>
      <c r="T32" s="92"/>
      <c r="U32" s="92"/>
    </row>
    <row r="33" spans="1:21" ht="13.5" customHeight="1" x14ac:dyDescent="0.2">
      <c r="A33" s="293"/>
      <c r="B33" s="294" t="s">
        <v>3037</v>
      </c>
      <c r="C33" s="295" t="s">
        <v>3061</v>
      </c>
      <c r="D33" s="339"/>
      <c r="E33" s="344"/>
      <c r="F33" s="92"/>
      <c r="G33" s="92"/>
      <c r="H33" s="92"/>
      <c r="I33" s="92"/>
      <c r="J33" s="92"/>
      <c r="K33" s="92"/>
      <c r="L33" s="92"/>
      <c r="M33" s="92"/>
      <c r="N33" s="92"/>
      <c r="O33" s="92"/>
      <c r="P33" s="92"/>
      <c r="Q33" s="92"/>
      <c r="R33" s="92"/>
      <c r="S33" s="92"/>
      <c r="T33" s="92"/>
      <c r="U33" s="92"/>
    </row>
    <row r="34" spans="1:21" ht="13.5" customHeight="1" x14ac:dyDescent="0.2">
      <c r="A34" s="293"/>
      <c r="B34" s="294" t="s">
        <v>3039</v>
      </c>
      <c r="C34" s="295" t="s">
        <v>3062</v>
      </c>
      <c r="D34" s="339"/>
      <c r="E34" s="344"/>
      <c r="F34" s="92"/>
      <c r="G34" s="92"/>
      <c r="H34" s="92"/>
      <c r="I34" s="92"/>
      <c r="J34" s="92"/>
      <c r="K34" s="92"/>
      <c r="L34" s="92"/>
      <c r="M34" s="92"/>
      <c r="N34" s="92"/>
      <c r="O34" s="92"/>
      <c r="P34" s="92"/>
      <c r="Q34" s="92"/>
      <c r="R34" s="92"/>
      <c r="S34" s="92"/>
      <c r="T34" s="92"/>
      <c r="U34" s="92"/>
    </row>
    <row r="35" spans="1:21" ht="13.5" customHeight="1" x14ac:dyDescent="0.2">
      <c r="A35" s="293"/>
      <c r="B35" s="294" t="s">
        <v>3041</v>
      </c>
      <c r="C35" s="295" t="s">
        <v>3063</v>
      </c>
      <c r="D35" s="339"/>
      <c r="E35" s="344"/>
      <c r="F35" s="92"/>
      <c r="G35" s="92"/>
      <c r="H35" s="92"/>
      <c r="I35" s="92"/>
      <c r="J35" s="92"/>
      <c r="K35" s="92"/>
      <c r="L35" s="92"/>
      <c r="M35" s="92"/>
      <c r="N35" s="92"/>
      <c r="O35" s="92"/>
      <c r="P35" s="92"/>
      <c r="Q35" s="92"/>
      <c r="R35" s="92"/>
      <c r="S35" s="92"/>
      <c r="T35" s="92"/>
      <c r="U35" s="92"/>
    </row>
    <row r="36" spans="1:21" ht="13.5" customHeight="1" x14ac:dyDescent="0.2">
      <c r="A36" s="293"/>
      <c r="B36" s="294" t="s">
        <v>3043</v>
      </c>
      <c r="C36" s="295" t="s">
        <v>3064</v>
      </c>
      <c r="D36" s="339"/>
      <c r="E36" s="344"/>
      <c r="F36" s="92"/>
      <c r="G36" s="92"/>
      <c r="H36" s="92"/>
      <c r="I36" s="92"/>
      <c r="J36" s="92"/>
      <c r="K36" s="92"/>
      <c r="L36" s="92"/>
      <c r="M36" s="92"/>
      <c r="N36" s="92"/>
      <c r="O36" s="92"/>
      <c r="P36" s="92"/>
      <c r="Q36" s="92"/>
      <c r="R36" s="92"/>
      <c r="S36" s="92"/>
      <c r="T36" s="92"/>
      <c r="U36" s="92"/>
    </row>
    <row r="37" spans="1:21" ht="13.5" customHeight="1" x14ac:dyDescent="0.2">
      <c r="A37" s="293"/>
      <c r="B37" s="294" t="s">
        <v>3045</v>
      </c>
      <c r="C37" s="295"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3" t="s">
        <v>3066</v>
      </c>
      <c r="B38" s="294" t="s">
        <v>3067</v>
      </c>
      <c r="C38" s="295" t="s">
        <v>3066</v>
      </c>
      <c r="D38" s="262">
        <f>D39+D44</f>
        <v>0</v>
      </c>
      <c r="E38" s="300">
        <f>E39+E44</f>
        <v>0</v>
      </c>
      <c r="F38" s="92"/>
      <c r="G38" s="92"/>
      <c r="H38" s="92"/>
      <c r="I38" s="92"/>
      <c r="J38" s="92"/>
      <c r="K38" s="92"/>
      <c r="L38" s="92"/>
      <c r="M38" s="92"/>
      <c r="N38" s="92"/>
      <c r="O38" s="92"/>
      <c r="P38" s="92"/>
      <c r="Q38" s="92"/>
      <c r="R38" s="92"/>
      <c r="S38" s="92"/>
      <c r="T38" s="92"/>
      <c r="U38" s="92"/>
    </row>
    <row r="39" spans="1:21" ht="13.5" customHeight="1" x14ac:dyDescent="0.2">
      <c r="A39" s="293" t="s">
        <v>3068</v>
      </c>
      <c r="B39" s="294" t="s">
        <v>3069</v>
      </c>
      <c r="C39" s="295" t="s">
        <v>3068</v>
      </c>
      <c r="D39" s="262">
        <f>SUM(D40:D43)</f>
        <v>0</v>
      </c>
      <c r="E39" s="300">
        <f>SUM(E40:E43)</f>
        <v>0</v>
      </c>
      <c r="F39" s="92"/>
      <c r="G39" s="92"/>
      <c r="H39" s="92"/>
      <c r="I39" s="92"/>
      <c r="J39" s="92"/>
      <c r="K39" s="92"/>
      <c r="L39" s="92"/>
      <c r="M39" s="92"/>
      <c r="N39" s="92"/>
      <c r="O39" s="92"/>
      <c r="P39" s="92"/>
      <c r="Q39" s="92"/>
      <c r="R39" s="92"/>
      <c r="S39" s="92"/>
      <c r="T39" s="92"/>
      <c r="U39" s="92"/>
    </row>
    <row r="40" spans="1:21" ht="13.5" customHeight="1" x14ac:dyDescent="0.2">
      <c r="A40" s="293"/>
      <c r="B40" s="294" t="s">
        <v>3070</v>
      </c>
      <c r="C40" s="295"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3"/>
      <c r="B41" s="294" t="s">
        <v>3072</v>
      </c>
      <c r="C41" s="295"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3"/>
      <c r="B42" s="294" t="s">
        <v>3074</v>
      </c>
      <c r="C42" s="295" t="s">
        <v>3075</v>
      </c>
      <c r="D42" s="339"/>
      <c r="E42" s="344"/>
      <c r="F42" s="92"/>
      <c r="G42" s="92"/>
      <c r="H42" s="92"/>
      <c r="I42" s="92"/>
      <c r="J42" s="92"/>
      <c r="K42" s="92"/>
      <c r="L42" s="92"/>
      <c r="M42" s="92"/>
      <c r="N42" s="92"/>
      <c r="O42" s="92"/>
      <c r="P42" s="92"/>
      <c r="Q42" s="92"/>
      <c r="R42" s="92"/>
      <c r="S42" s="92"/>
      <c r="T42" s="92"/>
      <c r="U42" s="92"/>
    </row>
    <row r="43" spans="1:21" ht="13.5" customHeight="1" x14ac:dyDescent="0.2">
      <c r="A43" s="293"/>
      <c r="B43" s="294" t="s">
        <v>3076</v>
      </c>
      <c r="C43" s="295"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3" t="s">
        <v>3078</v>
      </c>
      <c r="B44" s="294" t="s">
        <v>3079</v>
      </c>
      <c r="C44" s="295" t="s">
        <v>3078</v>
      </c>
      <c r="D44" s="262">
        <f>SUM(D45:D48)</f>
        <v>0</v>
      </c>
      <c r="E44" s="300">
        <f>SUM(E45:E48)</f>
        <v>0</v>
      </c>
      <c r="F44" s="92"/>
      <c r="G44" s="92"/>
      <c r="H44" s="92"/>
      <c r="I44" s="92"/>
      <c r="J44" s="92"/>
      <c r="K44" s="92"/>
      <c r="L44" s="92"/>
      <c r="M44" s="92"/>
      <c r="N44" s="92"/>
      <c r="O44" s="92"/>
      <c r="P44" s="92"/>
      <c r="Q44" s="92"/>
      <c r="R44" s="92"/>
      <c r="S44" s="92"/>
      <c r="T44" s="92"/>
      <c r="U44" s="92"/>
    </row>
    <row r="45" spans="1:21" ht="13.5" customHeight="1" x14ac:dyDescent="0.2">
      <c r="A45" s="293"/>
      <c r="B45" s="294" t="s">
        <v>3070</v>
      </c>
      <c r="C45" s="295"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3"/>
      <c r="B46" s="294" t="s">
        <v>3072</v>
      </c>
      <c r="C46" s="295"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3"/>
      <c r="B47" s="294" t="s">
        <v>3074</v>
      </c>
      <c r="C47" s="295" t="s">
        <v>3082</v>
      </c>
      <c r="D47" s="339"/>
      <c r="E47" s="344"/>
      <c r="F47" s="92"/>
      <c r="G47" s="92"/>
      <c r="H47" s="92"/>
      <c r="I47" s="92"/>
      <c r="J47" s="92"/>
      <c r="K47" s="92"/>
      <c r="L47" s="92"/>
      <c r="M47" s="92"/>
      <c r="N47" s="92"/>
      <c r="O47" s="92"/>
      <c r="P47" s="92"/>
      <c r="Q47" s="92"/>
      <c r="R47" s="92"/>
      <c r="S47" s="92"/>
      <c r="T47" s="92"/>
      <c r="U47" s="92"/>
    </row>
    <row r="48" spans="1:21" ht="13.5" customHeight="1" x14ac:dyDescent="0.2">
      <c r="A48" s="110"/>
      <c r="B48" s="301" t="s">
        <v>3076</v>
      </c>
      <c r="C48" s="302" t="s">
        <v>3083</v>
      </c>
      <c r="D48" s="340"/>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28"/>
      <c r="E51" s="14"/>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24" t="s">
        <v>3084</v>
      </c>
      <c r="B2" s="14"/>
      <c r="C2" s="14"/>
      <c r="D2" s="14"/>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3086</v>
      </c>
      <c r="C5" s="125" t="s">
        <v>3087</v>
      </c>
      <c r="D5" s="151">
        <v>765087.56</v>
      </c>
      <c r="E5" s="92"/>
      <c r="F5" s="92"/>
      <c r="G5" s="92"/>
      <c r="H5" s="92"/>
      <c r="I5" s="92"/>
      <c r="J5" s="92"/>
      <c r="K5" s="92"/>
      <c r="L5" s="92"/>
      <c r="M5" s="92"/>
      <c r="N5" s="92"/>
      <c r="O5" s="92"/>
      <c r="P5" s="92"/>
      <c r="Q5" s="92"/>
      <c r="R5" s="92"/>
      <c r="S5" s="92"/>
      <c r="T5" s="92"/>
      <c r="U5" s="92"/>
    </row>
    <row r="6" spans="1:24" ht="24" customHeight="1" x14ac:dyDescent="0.2">
      <c r="A6" s="112"/>
      <c r="B6" s="295" t="s">
        <v>3088</v>
      </c>
      <c r="C6" s="126" t="s">
        <v>3089</v>
      </c>
      <c r="D6" s="95">
        <f>D7+D8+D17+D18+D24</f>
        <v>721559.36</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677861.48</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100501.67</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270260.15999999997</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5106.6899999999996</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3" t="s">
        <v>3099</v>
      </c>
      <c r="C13" s="126" t="s">
        <v>3100</v>
      </c>
      <c r="D13" s="152">
        <v>1920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3" t="s">
        <v>2377</v>
      </c>
      <c r="C14" s="126" t="s">
        <v>3101</v>
      </c>
      <c r="D14" s="152">
        <v>21810.77</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3" t="s">
        <v>2379</v>
      </c>
      <c r="C15" s="126" t="s">
        <v>3102</v>
      </c>
      <c r="D15" s="152">
        <v>51189.99</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3" t="s">
        <v>2381</v>
      </c>
      <c r="C16" s="126" t="s">
        <v>3103</v>
      </c>
      <c r="D16" s="152">
        <v>227072.2</v>
      </c>
      <c r="E16" s="92"/>
      <c r="F16" s="92"/>
      <c r="G16" s="92"/>
      <c r="H16" s="92"/>
      <c r="I16" s="92"/>
      <c r="J16" s="92"/>
      <c r="K16" s="92"/>
      <c r="L16" s="92"/>
      <c r="M16" s="92"/>
      <c r="N16" s="92"/>
      <c r="O16" s="92"/>
      <c r="P16" s="92"/>
      <c r="Q16" s="92"/>
      <c r="R16" s="92"/>
      <c r="S16" s="92"/>
      <c r="T16" s="92"/>
      <c r="U16" s="92"/>
    </row>
    <row r="17" spans="1:21" ht="12.75" customHeight="1" x14ac:dyDescent="0.2">
      <c r="A17" s="306" t="s">
        <v>2382</v>
      </c>
      <c r="B17" s="295" t="s">
        <v>3072</v>
      </c>
      <c r="C17" s="126" t="s">
        <v>3104</v>
      </c>
      <c r="D17" s="152">
        <v>43637.57</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6" t="s">
        <v>2476</v>
      </c>
      <c r="B24" s="295" t="s">
        <v>3121</v>
      </c>
      <c r="C24" s="295" t="s">
        <v>3122</v>
      </c>
      <c r="D24" s="344">
        <v>60.31</v>
      </c>
      <c r="E24" s="167"/>
      <c r="F24" s="92"/>
      <c r="G24" s="92"/>
      <c r="H24" s="92"/>
      <c r="I24" s="92"/>
      <c r="J24" s="92"/>
      <c r="K24" s="92"/>
      <c r="L24" s="92"/>
      <c r="M24" s="92"/>
      <c r="N24" s="92"/>
      <c r="O24" s="92"/>
      <c r="P24" s="92"/>
      <c r="Q24" s="92"/>
      <c r="R24" s="92"/>
      <c r="S24" s="92"/>
      <c r="T24" s="92"/>
      <c r="U24" s="92"/>
    </row>
    <row r="25" spans="1:21" ht="24" customHeight="1" x14ac:dyDescent="0.2">
      <c r="A25" s="252"/>
      <c r="B25" s="295" t="s">
        <v>3123</v>
      </c>
      <c r="C25" s="126" t="s">
        <v>3124</v>
      </c>
      <c r="D25" s="95">
        <f>D26+D27+D36+D37+D43</f>
        <v>786626.67999999993</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646815.7699999999</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95988.84</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259936.38</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4257.87</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53" t="s">
        <v>3099</v>
      </c>
      <c r="C32" s="126" t="s">
        <v>3132</v>
      </c>
      <c r="D32" s="152">
        <v>1600</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53" t="s">
        <v>2377</v>
      </c>
      <c r="C33" s="126" t="s">
        <v>3133</v>
      </c>
      <c r="D33" s="152">
        <v>14571.6</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53" t="s">
        <v>2379</v>
      </c>
      <c r="C34" s="126" t="s">
        <v>3134</v>
      </c>
      <c r="D34" s="152">
        <v>36990.120000000003</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53" t="s">
        <v>2381</v>
      </c>
      <c r="C35" s="126" t="s">
        <v>3135</v>
      </c>
      <c r="D35" s="152">
        <v>233470.96</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109226.68</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30584.23</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30584.23</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6" t="s">
        <v>2476</v>
      </c>
      <c r="B43" s="295" t="s">
        <v>3121</v>
      </c>
      <c r="C43" s="295" t="s">
        <v>3145</v>
      </c>
      <c r="D43" s="344">
        <v>0</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700020.24</v>
      </c>
      <c r="E44" s="92"/>
      <c r="F44" s="92"/>
      <c r="G44" s="92"/>
      <c r="H44" s="92"/>
      <c r="I44" s="92"/>
      <c r="J44" s="92"/>
      <c r="K44" s="92"/>
      <c r="L44" s="92"/>
      <c r="M44" s="92"/>
      <c r="N44" s="92"/>
      <c r="O44" s="92"/>
      <c r="P44" s="92"/>
      <c r="Q44" s="92"/>
      <c r="R44" s="92"/>
      <c r="S44" s="92"/>
      <c r="T44" s="92"/>
      <c r="U44" s="92"/>
    </row>
    <row r="45" spans="1:21" ht="24" customHeight="1" x14ac:dyDescent="0.2">
      <c r="A45" s="112"/>
      <c r="B45" s="295" t="s">
        <v>3148</v>
      </c>
      <c r="C45" s="126" t="s">
        <v>3149</v>
      </c>
      <c r="D45" s="95">
        <f>D46+D51+D92+D97+D103</f>
        <v>76056.239999999991</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5" t="s">
        <v>3160</v>
      </c>
      <c r="C51" s="126" t="s">
        <v>3161</v>
      </c>
      <c r="D51" s="95">
        <f>D52+D57+D62+D67+D72+D77+D82+D87</f>
        <v>68747.06</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59121.32</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29106.799999999999</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23727.38</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2000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4287.1400000000003</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10.68</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10.68</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5"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7"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9615.06</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8207.4</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1407.66</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7309.18</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3327.5</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3981.68</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2476</v>
      </c>
      <c r="B103" s="295" t="s">
        <v>3121</v>
      </c>
      <c r="C103" s="295" t="s">
        <v>3223</v>
      </c>
      <c r="D103" s="344">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5" t="s">
        <v>3224</v>
      </c>
      <c r="C104" s="126" t="s">
        <v>3225</v>
      </c>
      <c r="D104" s="95">
        <f>SUM(D105:D109)</f>
        <v>623964</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78879.78</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4523.75</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537084.84</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2" t="s">
        <v>3231</v>
      </c>
      <c r="D109" s="345">
        <v>3475.63</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71" t="s">
        <v>3084</v>
      </c>
      <c r="B1" s="70"/>
      <c r="C1" s="70"/>
      <c r="D1" s="70"/>
      <c r="E1" s="182" t="s">
        <v>3232</v>
      </c>
      <c r="F1" s="182"/>
      <c r="G1" s="182"/>
      <c r="H1" s="182"/>
      <c r="I1" s="182"/>
      <c r="J1" s="182"/>
      <c r="K1" s="182"/>
      <c r="L1" s="182"/>
      <c r="M1" s="182"/>
      <c r="N1" s="182"/>
      <c r="O1" s="182"/>
      <c r="P1" s="182"/>
    </row>
    <row r="2" spans="1:17" s="198" customFormat="1" ht="37.5" customHeight="1" x14ac:dyDescent="0.2">
      <c r="A2" s="71" t="s">
        <v>3233</v>
      </c>
      <c r="B2" s="70"/>
      <c r="C2" s="70"/>
      <c r="D2" s="70"/>
      <c r="E2" s="103" t="s">
        <v>3233</v>
      </c>
      <c r="F2" s="103" t="s">
        <v>3234</v>
      </c>
      <c r="G2" s="103" t="s">
        <v>3235</v>
      </c>
      <c r="H2" s="103" t="s">
        <v>3235</v>
      </c>
      <c r="I2" s="103" t="s">
        <v>3236</v>
      </c>
      <c r="J2" s="103" t="s">
        <v>28</v>
      </c>
      <c r="K2" s="103" t="s">
        <v>3237</v>
      </c>
      <c r="L2" s="103" t="s">
        <v>35</v>
      </c>
      <c r="M2" s="103" t="s">
        <v>3238</v>
      </c>
      <c r="N2" s="103" t="s">
        <v>3239</v>
      </c>
      <c r="O2" s="103" t="s">
        <v>3240</v>
      </c>
      <c r="P2" s="75"/>
      <c r="Q2" s="185"/>
    </row>
    <row r="3" spans="1:17" s="198" customFormat="1" ht="29.25" customHeight="1" x14ac:dyDescent="0.2">
      <c r="A3" s="309" t="s">
        <v>3241</v>
      </c>
      <c r="B3" s="310" t="s">
        <v>3242</v>
      </c>
      <c r="C3" s="311" t="s">
        <v>3243</v>
      </c>
      <c r="D3" s="114"/>
      <c r="E3" s="312">
        <f>E4+E14+E23+E298+E341+E344+E346</f>
        <v>0</v>
      </c>
      <c r="F3" s="312">
        <f>F4+F14+F23+F298+F341+F344+F346</f>
        <v>12</v>
      </c>
      <c r="G3" s="312">
        <f>IF(RefStr!C13&lt;&gt;"",INT(VALUE(MID(RefStr!C13,1,4))),0)</f>
        <v>2026</v>
      </c>
      <c r="H3" s="313">
        <f>IF(RefStr!C13&lt;&gt;"",INT(VALUE(MID(RefStr!C13,6,2))),0)</f>
        <v>6</v>
      </c>
      <c r="I3" s="314">
        <f>RefStr!C10*1</f>
        <v>23</v>
      </c>
      <c r="J3" s="315" t="str">
        <f>RefStr!H7</f>
        <v>DA</v>
      </c>
      <c r="K3" s="313" t="str">
        <f>RefStr!H9</f>
        <v>NE</v>
      </c>
      <c r="L3" s="313" t="str">
        <f>RefStr!H10</f>
        <v>NE</v>
      </c>
      <c r="M3" s="313" t="str">
        <f>RefStr!H8</f>
        <v>NE</v>
      </c>
      <c r="N3" s="313" t="str">
        <f>RefStr!H11</f>
        <v>DA</v>
      </c>
      <c r="O3" s="316">
        <f>RefStr!C6</f>
        <v>36127</v>
      </c>
      <c r="P3" s="182"/>
    </row>
    <row r="4" spans="1:17" s="198" customFormat="1" ht="19.5" customHeight="1" x14ac:dyDescent="0.2">
      <c r="A4" s="69" t="s">
        <v>3244</v>
      </c>
      <c r="B4" s="68"/>
      <c r="C4" s="67"/>
      <c r="D4" s="114"/>
      <c r="E4" s="182">
        <f>SUM(E5:E13)</f>
        <v>0</v>
      </c>
      <c r="F4" s="182">
        <f>SUM(F5:F13)</f>
        <v>0</v>
      </c>
      <c r="G4" s="182"/>
      <c r="H4" s="182"/>
      <c r="I4" s="317" t="s">
        <v>3245</v>
      </c>
      <c r="J4" s="317" t="s">
        <v>3246</v>
      </c>
      <c r="K4" s="317"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8">
        <f>IF(AND($I$3=11,OR($H$3=3,$H$3=9),OR($J$3&lt;&gt;"DA",$K$3&lt;&gt;"NE",$L$3&lt;&gt;"NE",$M$3&lt;&gt;"NE",$N$3&lt;&gt;"DA")),1,0)</f>
        <v>0</v>
      </c>
      <c r="J5" s="318">
        <f>IF(AND($I$3=11,$H$3=6,OR($J$3&lt;&gt;"DA",$K$3&lt;&gt;"NE",$L$3&lt;&gt;"NE",$M$3&lt;&gt;"NE",$N$3&lt;&gt;"DA")),1,0)</f>
        <v>0</v>
      </c>
      <c r="K5" s="312">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8">
        <f>IF(AND($I$3=12,OR($H$3=3,$H$3=9),OR($J$3&lt;&gt;"NE",$K$3&lt;&gt;"NE",$L$3&lt;&gt;"NE",$M$3&lt;&gt;"NE",$N$3&lt;&gt;"DA")),1,0)</f>
        <v>0</v>
      </c>
      <c r="J6" s="318">
        <f>IF(AND($I$3=12,$H$3=6,OR($J$3&lt;&gt;"DA",$K$3&lt;&gt;"NE",$L$3&lt;&gt;"NE",$M$3&lt;&gt;"NE",$N$3&lt;&gt;"DA")),1,0)</f>
        <v>0</v>
      </c>
      <c r="K6" s="312">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2">
        <f>IF(AND($I$3=13,OR($H$3=3,$H$3=9),OR($J$3&lt;&gt;"DA",$K$3&lt;&gt;"NE",$L$3&lt;&gt;"NE",$M$3&lt;&gt;"NE",$N$3&lt;&gt;"NE")),1,0)</f>
        <v>0</v>
      </c>
      <c r="J7" s="312">
        <f>IF(AND($I$3=13,$H$3=6,OR($J$3&lt;&gt;"DA",$K$3&lt;&gt;"NE",$L$3&lt;&gt;"NE",$M$3&lt;&gt;"NE",$N$3&lt;&gt;"NE")),1,0)</f>
        <v>0</v>
      </c>
      <c r="K7" s="312">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2">
        <f>IF(AND($I$3=21,OR($H$3=3,$H$3=9),OR($J$3&lt;&gt;"DA",$K$3&lt;&gt;"NE",$L$3&lt;&gt;"NE",$M$3&lt;&gt;"NE",$N$3&lt;&gt;"NE")),1,0)</f>
        <v>0</v>
      </c>
      <c r="J8" s="312">
        <f>IF(AND($I$3=21,$H$3=6,OR($J$3&lt;&gt;"DA",$K$3&lt;&gt;"NE",$L$3&lt;&gt;"NE",$M$3&lt;&gt;"NE",$N$3&lt;&gt;"DA")),1,0)</f>
        <v>0</v>
      </c>
      <c r="K8" s="312">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2">
        <f>IF(AND($I$3=22,OR($H$3=3,$H$3=9),OR($J$3&lt;&gt;"DA",$K$3&lt;&gt;"NE",$L$3&lt;&gt;"NE",$M$3&lt;&gt;"NE",$N$3&lt;&gt;"DA")),1,0)</f>
        <v>0</v>
      </c>
      <c r="J9" s="312">
        <f>IF(AND($I$3=22,$H$3=6,OR($J$3&lt;&gt;"DA",$K$3&lt;&gt;"NE",$L$3&lt;&gt;"NE",$M$3&lt;&gt;"NE",$N$3&lt;&gt;"DA")),1,0)</f>
        <v>0</v>
      </c>
      <c r="K9" s="312">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2">
        <f>IF(AND($I$3=23,OR($H$3=3,$H$3=9)),1,0)</f>
        <v>0</v>
      </c>
      <c r="J10" s="312">
        <f>IF(AND($I$3=23,$H$3=6,OR($J$3&lt;&gt;"DA",$K$3&lt;&gt;"NE",$L$3&lt;&gt;"NE",$M$3&lt;&gt;"NE",$N$3&lt;&gt;"DA")),1,0)</f>
        <v>0</v>
      </c>
      <c r="K10" s="312">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2">
        <f>IF(AND($I$3=31,OR($H$3=3,$H$3=9),OR($J$3&lt;&gt;"DA",$K$3&lt;&gt;"NE",$L$3&lt;&gt;"NE",$M$3&lt;&gt;"NE",$N$3&lt;&gt;"NE")),1,0)</f>
        <v>0</v>
      </c>
      <c r="J11" s="312">
        <f>IF(AND($I$3=31,$H$3=6,OR($J$3&lt;&gt;"DA",$K$3&lt;&gt;"NE",$L$3&lt;&gt;"NE",$M$3&lt;&gt;"NE",$N$3&lt;&gt;"DA")),1,0)</f>
        <v>0</v>
      </c>
      <c r="K11" s="312">
        <f>IF(AND($I$3=31,$H$3=12,OR($J$3&lt;&gt;"DA",$K$3&lt;&gt;"DA",$L$3&lt;&gt;"DA",$M$3&lt;&gt;"DA",$N$3&lt;&gt;"DA")),1,0)</f>
        <v>0</v>
      </c>
      <c r="L11" s="182"/>
      <c r="M11" s="319"/>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2">
        <f>IF(AND($I$3=41,OR($H$3=3,$H$3=9),OR($J$3&lt;&gt;"DA",$K$3&lt;&gt;"NE",$L$3&lt;&gt;"NE",$M$3&lt;&gt;"NE",$N$3&lt;&gt;"DA")),1,0)</f>
        <v>0</v>
      </c>
      <c r="J12" s="312">
        <f>IF(AND($I$3=41,$H$3=6,OR($J$3&lt;&gt;"DA",$K$3&lt;&gt;"NE",$L$3&lt;&gt;"NE",$M$3&lt;&gt;"NE",$N$3&lt;&gt;"DA")),1,0)</f>
        <v>0</v>
      </c>
      <c r="K12" s="312">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2">
        <f>IF(AND($I$3=42,OR($H$3=3,$H$3=9),OR($J$3&lt;&gt;"DA",$K$3&lt;&gt;"NE",$L$3&lt;&gt;"NE",$M$3&lt;&gt;"NE",$N$3&lt;&gt;"NE")),1,0)</f>
        <v>0</v>
      </c>
      <c r="J13" s="312">
        <f>IF(AND($I$3=42,$H$3=6,OR($J$3&lt;&gt;"DA",$K$3&lt;&gt;"NE",$L$3&lt;&gt;"NE",$M$3&lt;&gt;"NE",$N$3&lt;&gt;"DA")),1,0)</f>
        <v>0</v>
      </c>
      <c r="K13" s="312">
        <f>IF(AND($I$3=42,$H$3=12,OR($J$3&lt;&gt;"DA",$K$3&lt;&gt;"DA",$L$3&lt;&gt;"DA",$M$3&lt;&gt;"DA",$N$3&lt;&gt;"DA")),1,0)</f>
        <v>0</v>
      </c>
      <c r="L13" s="182"/>
      <c r="M13" s="182"/>
      <c r="N13" s="182"/>
      <c r="O13" s="182"/>
      <c r="P13" s="182"/>
    </row>
    <row r="14" spans="1:17" s="198" customFormat="1" ht="19.5" customHeight="1" x14ac:dyDescent="0.2">
      <c r="A14" s="74" t="s">
        <v>42</v>
      </c>
      <c r="B14" s="73"/>
      <c r="C14" s="72"/>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20" t="s">
        <v>3257</v>
      </c>
      <c r="D15" s="114"/>
      <c r="E15" s="182">
        <f>MAX(G15:K15)</f>
        <v>0</v>
      </c>
      <c r="F15" s="182">
        <f>MAX(L15:O15)</f>
        <v>0</v>
      </c>
      <c r="G15" s="312">
        <f>IF(AND(H3=12,J3="DA",M3="DA",OR(I3=11,I3=21,I3=22,I3=31,I3=41,I3=42),ABS(BILANCA!D171-'PR-RAS'!D651)&gt;0.001),1,0)</f>
        <v>0</v>
      </c>
      <c r="H15" s="312">
        <f>IF(AND(H3=12,J3="DA",M3="DA",OR(I3=11,I3=21,I3=22,I3=31,I3=41,I3=42),ABS(BILANCA!E171-'PR-RAS'!E651)&gt;0.001),1,0)</f>
        <v>0</v>
      </c>
      <c r="I15" s="182"/>
      <c r="J15" s="182"/>
      <c r="K15" s="182"/>
      <c r="L15" s="312">
        <f>IF(AND(H3=12,J3="DA",M3="DA",OR(I3=12,I3=13,I3=23),ABS(BILANCA!D171-'PR-RAS'!D651)&gt;0.001),1,0)</f>
        <v>0</v>
      </c>
      <c r="M15" s="312">
        <f>IF(AND(H3=12,J3="DA",M3="DA",OR(I3=12,I3=13,I3=23),ABS(BILANCA!E171-'PR-RAS'!E651)&gt;0.001),1,0)</f>
        <v>0</v>
      </c>
      <c r="N15" s="182"/>
      <c r="O15" s="182"/>
      <c r="P15" s="182"/>
    </row>
    <row r="16" spans="1:17" s="198" customFormat="1" ht="42" customHeight="1" x14ac:dyDescent="0.2">
      <c r="A16" s="115">
        <v>2</v>
      </c>
      <c r="B16" s="116" t="str">
        <f t="shared" si="2"/>
        <v>O.K.</v>
      </c>
      <c r="C16" s="320" t="s">
        <v>3258</v>
      </c>
      <c r="D16" s="114"/>
      <c r="E16" s="182">
        <f>MAX(G16:K16)</f>
        <v>0</v>
      </c>
      <c r="F16" s="182">
        <f>MAX(L16:O16)</f>
        <v>0</v>
      </c>
      <c r="G16" s="312">
        <f>IF(AND(H3=12,J3="DA",M3="DA",OR(I3=11,I3=21,I3=22,I3=31,I3=41,I3=42),ABS(BILANCA!D70-'PR-RAS'!D656)&gt;0.001),1,0)</f>
        <v>0</v>
      </c>
      <c r="H16" s="312">
        <f>IF(AND(H3=12,J3="DA",M3="DA",OR(I3=11,I3=21,I3=22,I3=31,I3=41,I3=42),ABS(BILANCA!E70-'PR-RAS'!E656)&gt;0.001),1,0)</f>
        <v>0</v>
      </c>
      <c r="I16" s="321"/>
      <c r="J16" s="182"/>
      <c r="K16" s="182"/>
      <c r="L16" s="312">
        <f>IF(AND(H3=12,J3="DA",M3="DA",OR(I3=12,I3=13,I3=23),ABS(BILANCA!D70-'PR-RAS'!D656)&gt;0.001),1,0)</f>
        <v>0</v>
      </c>
      <c r="M16" s="312">
        <f>IF(AND(H3=12,J3="DA",M3="DA",OR(I3=12,I3=13,I3=23),ABS(BILANCA!E70-'PR-RAS'!E656)&gt;0.001),1,0)</f>
        <v>0</v>
      </c>
      <c r="N16" s="182"/>
      <c r="O16" s="182"/>
      <c r="P16" s="182"/>
    </row>
    <row r="17" spans="1:16" s="198" customFormat="1" ht="48.75" customHeight="1" x14ac:dyDescent="0.2">
      <c r="A17" s="115">
        <v>3</v>
      </c>
      <c r="B17" s="116" t="str">
        <f t="shared" si="2"/>
        <v>O.K.</v>
      </c>
      <c r="C17" s="320" t="s">
        <v>3259</v>
      </c>
      <c r="D17" s="114"/>
      <c r="E17" s="182">
        <f>MAX(G17:L17)</f>
        <v>0</v>
      </c>
      <c r="F17" s="182">
        <v>0</v>
      </c>
      <c r="G17" s="322">
        <f>IF(AND(H3=12,J3="DA",M3="DA",BILANCA!D255-BILANCA!D259&gt;0.001,OR(ABS(BILANCA!D255-BILANCA!D259-'PR-RAS'!D649)&gt;0.001,ABS('PR-RAS'!D650)&gt;0.001)),1,0)</f>
        <v>0</v>
      </c>
      <c r="H17" s="312">
        <f>IF(AND(H3=12,J3="DA",M3="DA",BILANCA!E255-BILANCA!E259&gt;0.001,OR(ABS(BILANCA!E255-BILANCA!E259-'PR-RAS'!E649)&gt;0.001,ABS('PR-RAS'!E650)&gt;0.001)),1,0)</f>
        <v>0</v>
      </c>
      <c r="I17" s="323">
        <f>IF(AND(H3=12,J3="DA",M3="DA",BILANCA!D259-BILANCA!D255&gt;0.001,OR(ABS(BILANCA!D259-BILANCA!D255-'PR-RAS'!D650)&gt;0.001,ABS('PR-RAS'!D649)&gt;0.001)),1,0)</f>
        <v>0</v>
      </c>
      <c r="J17" s="323">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20" t="s">
        <v>3260</v>
      </c>
      <c r="D18" s="114"/>
      <c r="E18" s="182">
        <f>MAX(G18:L18)</f>
        <v>0</v>
      </c>
      <c r="F18" s="182">
        <v>0</v>
      </c>
      <c r="G18" s="322">
        <f>IF(AND(J3="DA",K3="DA",ABS('PR-RAS'!D423-'PR-RAS'!D250-'RAS-funkcijski'!D141)&gt;0.001),1,0)</f>
        <v>0</v>
      </c>
      <c r="H18" s="324">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20" t="s">
        <v>3261</v>
      </c>
      <c r="D19" s="114"/>
      <c r="E19" s="182">
        <f>MAX(H19:L19)</f>
        <v>0</v>
      </c>
      <c r="F19" s="182">
        <v>0</v>
      </c>
      <c r="G19" s="75"/>
      <c r="H19" s="312">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20"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20"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20"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74" t="s">
        <v>3265</v>
      </c>
      <c r="B23" s="73"/>
      <c r="C23" s="72"/>
      <c r="D23" s="114"/>
      <c r="E23" s="182">
        <f>SUM(E24:E297)</f>
        <v>0</v>
      </c>
      <c r="F23" s="182">
        <f>SUM(F24:F297)</f>
        <v>12</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20"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5"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5"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5"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5"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5"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5"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5"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5"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5"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5"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5"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5"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5"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5"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5"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5"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5"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5"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5"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5"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5"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5"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5"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5"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5"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5"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5"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5"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5"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5"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5"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5"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5"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5"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5"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5"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5"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5"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5"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5"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5"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5"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5"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5"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5"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5"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5"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5"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5"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5"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5"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5"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5"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5"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5"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5"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5"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5"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5"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5"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5"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5"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5"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5"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5"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5"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5"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5"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5"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5"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5"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5"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5"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5"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5"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5"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5"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5"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5"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5"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5"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5"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5"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5"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5"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5"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5"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5"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5"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5"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5"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5"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5"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5"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5"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5"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5"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5"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5"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5"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5"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5"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5"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5"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5"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5"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5"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5"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5"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5"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5"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5"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5"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5"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5"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5"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5"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5"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5"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5"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5"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5"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5"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5"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5"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5"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5"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5"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5"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5"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5"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5"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5"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5"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5"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5"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5"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5"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5"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5"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8" customFormat="1" ht="15" customHeight="1" x14ac:dyDescent="0.2">
      <c r="A166" s="115">
        <v>126</v>
      </c>
      <c r="B166" s="116" t="str">
        <f t="shared" si="9"/>
        <v>O.K.</v>
      </c>
      <c r="C166" s="325"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8" customFormat="1" ht="15" customHeight="1" x14ac:dyDescent="0.2">
      <c r="A167" s="115">
        <v>127</v>
      </c>
      <c r="B167" s="116" t="str">
        <f t="shared" si="9"/>
        <v>O.K.</v>
      </c>
      <c r="C167" s="325"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5"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8" customFormat="1" ht="15" customHeight="1" x14ac:dyDescent="0.2">
      <c r="A169" s="115">
        <v>129</v>
      </c>
      <c r="B169" s="116" t="str">
        <f t="shared" si="9"/>
        <v>O.K.</v>
      </c>
      <c r="C169" s="325"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8" customFormat="1" ht="15" customHeight="1" x14ac:dyDescent="0.2">
      <c r="A170" s="115">
        <v>130</v>
      </c>
      <c r="B170" s="116" t="str">
        <f t="shared" si="9"/>
        <v>O.K.</v>
      </c>
      <c r="C170" s="325"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5"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8" customFormat="1" ht="15" customHeight="1" x14ac:dyDescent="0.2">
      <c r="A172" s="115">
        <v>132</v>
      </c>
      <c r="B172" s="116" t="str">
        <f t="shared" si="9"/>
        <v>O.K.</v>
      </c>
      <c r="C172" s="325"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8" customFormat="1" ht="15" customHeight="1" x14ac:dyDescent="0.2">
      <c r="A173" s="115">
        <v>133</v>
      </c>
      <c r="B173" s="116" t="str">
        <f t="shared" si="9"/>
        <v>O.K.</v>
      </c>
      <c r="C173" s="325"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6"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8" customFormat="1" ht="32.25" customHeight="1" x14ac:dyDescent="0.2">
      <c r="A177" s="115">
        <v>245</v>
      </c>
      <c r="B177" s="116" t="str">
        <f t="shared" si="9"/>
        <v>O.K.</v>
      </c>
      <c r="C177" s="32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8" customFormat="1" ht="32.25" customHeight="1" x14ac:dyDescent="0.2">
      <c r="A178" s="115">
        <v>268</v>
      </c>
      <c r="B178" s="176" t="str">
        <f t="shared" si="9"/>
        <v>O.K.</v>
      </c>
      <c r="C178" s="326"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8" customFormat="1" ht="30" customHeight="1" x14ac:dyDescent="0.2">
      <c r="A179" s="115">
        <v>138</v>
      </c>
      <c r="B179" s="116" t="str">
        <f t="shared" si="9"/>
        <v>O.K.</v>
      </c>
      <c r="C179" s="326"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8" customFormat="1" ht="29.25" customHeight="1" x14ac:dyDescent="0.2">
      <c r="A180" s="115">
        <v>139</v>
      </c>
      <c r="B180" s="116" t="str">
        <f t="shared" si="9"/>
        <v>O.K.</v>
      </c>
      <c r="C180" s="32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6"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6"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8" customFormat="1" ht="30" customHeight="1" x14ac:dyDescent="0.2">
      <c r="A193" s="115">
        <v>269</v>
      </c>
      <c r="B193" s="176" t="str">
        <f t="shared" si="9"/>
        <v>O.K.</v>
      </c>
      <c r="C193" s="326"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8" customFormat="1" ht="19.5" customHeight="1" x14ac:dyDescent="0.2">
      <c r="A194" s="115">
        <v>250</v>
      </c>
      <c r="B194" s="116" t="str">
        <f t="shared" si="9"/>
        <v>O.K.</v>
      </c>
      <c r="C194" s="326" t="s">
        <v>3436</v>
      </c>
      <c r="D194" s="114"/>
      <c r="E194" s="182">
        <f t="shared" si="10"/>
        <v>0</v>
      </c>
      <c r="F194" s="182">
        <f t="shared" si="11"/>
        <v>0</v>
      </c>
      <c r="G194" s="182">
        <f>IF(AND(I3=12,O3&lt;&gt;174,O3&lt;&gt;713,O3&lt;&gt;999,O3&lt;&gt;1222,O3&lt;&gt;20157,O3&lt;&gt;40834,O3&lt;&gt;47037,O3&lt;&gt;47053,O3&lt;&gt;47061,MAX('PR-RAS'!D438:E438)&gt;0),1,0)</f>
        <v>0</v>
      </c>
      <c r="H194" s="182"/>
      <c r="I194" s="330"/>
      <c r="J194" s="327"/>
      <c r="K194" s="327"/>
      <c r="L194" s="327"/>
      <c r="M194" s="331"/>
      <c r="N194" s="327"/>
      <c r="O194" s="331"/>
      <c r="P194" s="182"/>
    </row>
    <row r="195" spans="1:18" s="198" customFormat="1" ht="36.75" customHeight="1" x14ac:dyDescent="0.2">
      <c r="A195" s="115">
        <v>148</v>
      </c>
      <c r="B195" s="116" t="str">
        <f t="shared" si="9"/>
        <v>O.K.</v>
      </c>
      <c r="C195" s="32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8" customFormat="1" ht="15.75" customHeight="1" x14ac:dyDescent="0.2">
      <c r="A196" s="115">
        <v>251</v>
      </c>
      <c r="B196" s="116" t="str">
        <f t="shared" si="9"/>
        <v>O.K.</v>
      </c>
      <c r="C196" s="326"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8" customFormat="1" ht="15.75" customHeight="1" x14ac:dyDescent="0.2">
      <c r="A197" s="115">
        <v>252</v>
      </c>
      <c r="B197" s="116" t="str">
        <f t="shared" si="9"/>
        <v>O.K.</v>
      </c>
      <c r="C197" s="326"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8" customFormat="1" ht="30" customHeight="1" x14ac:dyDescent="0.2">
      <c r="A198" s="115">
        <v>149</v>
      </c>
      <c r="B198" s="116" t="str">
        <f t="shared" si="9"/>
        <v>O.K.</v>
      </c>
      <c r="C198" s="32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8" customFormat="1" ht="17.25" customHeight="1" x14ac:dyDescent="0.2">
      <c r="A199" s="115">
        <v>253</v>
      </c>
      <c r="B199" s="116" t="str">
        <f t="shared" si="9"/>
        <v>O.K.</v>
      </c>
      <c r="C199" s="326"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8" customFormat="1" ht="17.25" customHeight="1" x14ac:dyDescent="0.2">
      <c r="A200" s="115">
        <v>254</v>
      </c>
      <c r="B200" s="116" t="str">
        <f t="shared" si="9"/>
        <v>O.K.</v>
      </c>
      <c r="C200" s="326"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8" customFormat="1" ht="30" customHeight="1" x14ac:dyDescent="0.2">
      <c r="A201" s="115">
        <v>150</v>
      </c>
      <c r="B201" s="116" t="str">
        <f t="shared" si="9"/>
        <v>O.K.</v>
      </c>
      <c r="C201" s="326"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8" customFormat="1" ht="30" customHeight="1" x14ac:dyDescent="0.2">
      <c r="A202" s="115">
        <v>151</v>
      </c>
      <c r="B202" s="116" t="str">
        <f t="shared" si="9"/>
        <v>O.K.</v>
      </c>
      <c r="C202" s="32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8" customFormat="1" ht="30" customHeight="1" x14ac:dyDescent="0.2">
      <c r="A203" s="115">
        <v>152</v>
      </c>
      <c r="B203" s="116" t="str">
        <f t="shared" si="9"/>
        <v>O.K.</v>
      </c>
      <c r="C203" s="32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8" customFormat="1" ht="30" customHeight="1" x14ac:dyDescent="0.2">
      <c r="A204" s="115">
        <v>153</v>
      </c>
      <c r="B204" s="116" t="str">
        <f t="shared" si="9"/>
        <v>O.K.</v>
      </c>
      <c r="C204" s="32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8" customFormat="1" ht="30" customHeight="1" x14ac:dyDescent="0.2">
      <c r="A205" s="115">
        <v>154</v>
      </c>
      <c r="B205" s="116" t="str">
        <f t="shared" si="9"/>
        <v>O.K.</v>
      </c>
      <c r="C205" s="32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8" customFormat="1" ht="30" customHeight="1" x14ac:dyDescent="0.2">
      <c r="A206" s="115">
        <v>255</v>
      </c>
      <c r="B206" s="116" t="str">
        <f t="shared" si="9"/>
        <v>O.K.</v>
      </c>
      <c r="C206" s="326"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8" customFormat="1" ht="51" customHeight="1" x14ac:dyDescent="0.2">
      <c r="A207" s="115">
        <v>256</v>
      </c>
      <c r="B207" s="116" t="str">
        <f t="shared" si="9"/>
        <v>O.K.</v>
      </c>
      <c r="C207" s="326"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8" customFormat="1" ht="30" customHeight="1" x14ac:dyDescent="0.2">
      <c r="A208" s="115">
        <v>155</v>
      </c>
      <c r="B208" s="116" t="str">
        <f t="shared" si="9"/>
        <v>O.K.</v>
      </c>
      <c r="C208" s="32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8" customFormat="1" ht="30" customHeight="1" x14ac:dyDescent="0.2">
      <c r="A209" s="115">
        <v>156</v>
      </c>
      <c r="B209" s="116" t="str">
        <f t="shared" si="9"/>
        <v>O.K.</v>
      </c>
      <c r="C209" s="32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8" customFormat="1" ht="28.5" customHeight="1" x14ac:dyDescent="0.2">
      <c r="A210" s="115">
        <v>157</v>
      </c>
      <c r="B210" s="116" t="str">
        <f t="shared" si="9"/>
        <v>O.K.</v>
      </c>
      <c r="C210" s="32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8" customFormat="1" ht="30" customHeight="1" x14ac:dyDescent="0.2">
      <c r="A211" s="115">
        <v>158</v>
      </c>
      <c r="B211" s="116" t="str">
        <f t="shared" si="9"/>
        <v>O.K.</v>
      </c>
      <c r="C211" s="32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8" customFormat="1" ht="30.75" customHeight="1" x14ac:dyDescent="0.2">
      <c r="A212" s="115">
        <v>159</v>
      </c>
      <c r="B212" s="116" t="str">
        <f t="shared" si="9"/>
        <v>O.K.</v>
      </c>
      <c r="C212" s="32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8" customFormat="1" ht="30" customHeight="1" x14ac:dyDescent="0.2">
      <c r="A213" s="115">
        <v>160</v>
      </c>
      <c r="B213" s="116" t="str">
        <f t="shared" si="9"/>
        <v>O.K.</v>
      </c>
      <c r="C213" s="32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8" customFormat="1" ht="30" customHeight="1" x14ac:dyDescent="0.2">
      <c r="A214" s="115">
        <v>161</v>
      </c>
      <c r="B214" s="116" t="str">
        <f t="shared" si="9"/>
        <v>O.K.</v>
      </c>
      <c r="C214" s="32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8" customFormat="1" ht="30" customHeight="1" x14ac:dyDescent="0.2">
      <c r="A215" s="115">
        <v>162</v>
      </c>
      <c r="B215" s="116" t="str">
        <f t="shared" si="9"/>
        <v>O.K.</v>
      </c>
      <c r="C215" s="32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8" customFormat="1" ht="30" customHeight="1" x14ac:dyDescent="0.2">
      <c r="A216" s="115">
        <v>163</v>
      </c>
      <c r="B216" s="116" t="str">
        <f t="shared" ref="B216:B279" si="12">IF(E216=1,"Pogreška",IF(F216=1,"Provjera","O.K."))</f>
        <v>O.K.</v>
      </c>
      <c r="C216" s="32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8" customFormat="1" ht="30" customHeight="1" x14ac:dyDescent="0.2">
      <c r="A217" s="115">
        <v>164</v>
      </c>
      <c r="B217" s="116" t="str">
        <f t="shared" si="12"/>
        <v>O.K.</v>
      </c>
      <c r="C217" s="32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8" customFormat="1" ht="30" customHeight="1" x14ac:dyDescent="0.2">
      <c r="A218" s="115">
        <v>165</v>
      </c>
      <c r="B218" s="116" t="str">
        <f t="shared" si="12"/>
        <v>O.K.</v>
      </c>
      <c r="C218" s="32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8" customFormat="1" ht="30" customHeight="1" x14ac:dyDescent="0.2">
      <c r="A219" s="115">
        <v>166</v>
      </c>
      <c r="B219" s="116" t="str">
        <f t="shared" si="12"/>
        <v>O.K.</v>
      </c>
      <c r="C219" s="32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8" customFormat="1" ht="30" customHeight="1" x14ac:dyDescent="0.2">
      <c r="A220" s="115">
        <v>167</v>
      </c>
      <c r="B220" s="116" t="str">
        <f t="shared" si="12"/>
        <v>O.K.</v>
      </c>
      <c r="C220" s="326"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8" customFormat="1" ht="30" customHeight="1" x14ac:dyDescent="0.2">
      <c r="A221" s="115">
        <v>168</v>
      </c>
      <c r="B221" s="116" t="str">
        <f t="shared" si="12"/>
        <v>O.K.</v>
      </c>
      <c r="C221" s="32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8" customFormat="1" ht="30" customHeight="1" x14ac:dyDescent="0.2">
      <c r="A222" s="115">
        <v>169</v>
      </c>
      <c r="B222" s="116" t="str">
        <f t="shared" si="12"/>
        <v>O.K.</v>
      </c>
      <c r="C222" s="32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8" customFormat="1" ht="30" customHeight="1" x14ac:dyDescent="0.2">
      <c r="A223" s="115">
        <v>170</v>
      </c>
      <c r="B223" s="116" t="str">
        <f t="shared" si="12"/>
        <v>O.K.</v>
      </c>
      <c r="C223" s="326"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8" customFormat="1" ht="30" customHeight="1" x14ac:dyDescent="0.2">
      <c r="A224" s="115">
        <v>171</v>
      </c>
      <c r="B224" s="116" t="str">
        <f t="shared" si="12"/>
        <v>O.K.</v>
      </c>
      <c r="C224" s="32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8" customFormat="1" ht="30" customHeight="1" x14ac:dyDescent="0.2">
      <c r="A225" s="115">
        <v>172</v>
      </c>
      <c r="B225" s="116" t="str">
        <f t="shared" si="12"/>
        <v>O.K.</v>
      </c>
      <c r="C225" s="32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8" customFormat="1" ht="30" customHeight="1" x14ac:dyDescent="0.2">
      <c r="A226" s="115">
        <v>173</v>
      </c>
      <c r="B226" s="116" t="str">
        <f t="shared" si="12"/>
        <v>O.K.</v>
      </c>
      <c r="C226" s="32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8" customFormat="1" ht="30" customHeight="1" x14ac:dyDescent="0.2">
      <c r="A227" s="115">
        <v>174</v>
      </c>
      <c r="B227" s="116" t="str">
        <f t="shared" si="12"/>
        <v>O.K.</v>
      </c>
      <c r="C227" s="32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8" customFormat="1" ht="51" customHeight="1" x14ac:dyDescent="0.2">
      <c r="A228" s="115">
        <v>175</v>
      </c>
      <c r="B228" s="116" t="str">
        <f t="shared" si="12"/>
        <v>O.K.</v>
      </c>
      <c r="C228" s="32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Provjera</v>
      </c>
      <c r="C230" s="326" t="s">
        <v>3472</v>
      </c>
      <c r="D230" s="114"/>
      <c r="E230" s="182">
        <f t="shared" si="13"/>
        <v>0</v>
      </c>
      <c r="F230" s="182">
        <f t="shared" si="14"/>
        <v>1</v>
      </c>
      <c r="G230" s="182"/>
      <c r="H230" s="182"/>
      <c r="I230" s="182"/>
      <c r="J230" s="182"/>
      <c r="K230" s="182"/>
      <c r="L230" s="182">
        <f>IF(AND('PR-RAS'!D27&gt;0,'PR-RAS'!D664=0),1,0)</f>
        <v>1</v>
      </c>
      <c r="M230" s="182">
        <f>IF(AND('PR-RAS'!E27&gt;0,'PR-RAS'!E664=0),1,0)</f>
        <v>0</v>
      </c>
      <c r="N230" s="182"/>
      <c r="O230" s="182"/>
      <c r="P230" s="182"/>
    </row>
    <row r="231" spans="1:16" s="198" customFormat="1" ht="30" customHeight="1" x14ac:dyDescent="0.2">
      <c r="A231" s="115">
        <v>178</v>
      </c>
      <c r="B231" s="116" t="str">
        <f t="shared" si="12"/>
        <v>O.K.</v>
      </c>
      <c r="C231" s="32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Provjera</v>
      </c>
      <c r="C232" s="326" t="s">
        <v>3474</v>
      </c>
      <c r="D232" s="177"/>
      <c r="E232" s="178">
        <f t="shared" si="13"/>
        <v>0</v>
      </c>
      <c r="F232" s="178">
        <f t="shared" si="14"/>
        <v>1</v>
      </c>
      <c r="G232" s="178"/>
      <c r="H232" s="178"/>
      <c r="I232" s="178"/>
      <c r="J232" s="178"/>
      <c r="K232" s="178"/>
      <c r="L232" s="178">
        <f>IF(AND('PR-RAS'!D93&gt;0,'PR-RAS'!D711=0),1,0)</f>
        <v>1</v>
      </c>
      <c r="M232" s="178">
        <f>IF(AND('PR-RAS'!E93&gt;0,'PR-RAS'!E711=0),1,0)</f>
        <v>0</v>
      </c>
      <c r="N232" s="178"/>
      <c r="O232" s="178"/>
      <c r="P232" s="178"/>
    </row>
    <row r="233" spans="1:16" s="198" customFormat="1" ht="30" customHeight="1" x14ac:dyDescent="0.2">
      <c r="A233" s="115">
        <v>272</v>
      </c>
      <c r="B233" s="116" t="str">
        <f t="shared" si="12"/>
        <v>Provjera</v>
      </c>
      <c r="C233" s="326" t="s">
        <v>3475</v>
      </c>
      <c r="D233" s="114"/>
      <c r="E233" s="182">
        <f t="shared" si="13"/>
        <v>0</v>
      </c>
      <c r="F233" s="182">
        <f t="shared" si="14"/>
        <v>1</v>
      </c>
      <c r="G233" s="182"/>
      <c r="H233" s="182"/>
      <c r="I233" s="182"/>
      <c r="J233" s="182"/>
      <c r="K233" s="182"/>
      <c r="L233" s="182">
        <f>IF(AND('PR-RAS'!D94&gt;0,'PR-RAS'!D712=0),1,0)</f>
        <v>1</v>
      </c>
      <c r="M233" s="182">
        <f>IF(AND('PR-RAS'!E94&gt;0,'PR-RAS'!E712=0),1,0)</f>
        <v>1</v>
      </c>
      <c r="N233" s="182"/>
      <c r="O233" s="182"/>
      <c r="P233" s="182"/>
    </row>
    <row r="234" spans="1:16" s="198" customFormat="1" ht="36" customHeight="1" x14ac:dyDescent="0.2">
      <c r="A234" s="115">
        <v>273</v>
      </c>
      <c r="B234" s="116" t="str">
        <f t="shared" si="12"/>
        <v>O.K.</v>
      </c>
      <c r="C234" s="32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Provjera</v>
      </c>
      <c r="C235" s="326" t="s">
        <v>3477</v>
      </c>
      <c r="D235" s="114"/>
      <c r="E235" s="182">
        <f t="shared" si="13"/>
        <v>0</v>
      </c>
      <c r="F235" s="182">
        <f t="shared" si="14"/>
        <v>1</v>
      </c>
      <c r="G235" s="182"/>
      <c r="H235" s="182"/>
      <c r="I235" s="182"/>
      <c r="J235" s="182"/>
      <c r="K235" s="182"/>
      <c r="L235" s="182">
        <f>IF(AND('PR-RAS'!D111&gt;0,'PR-RAS'!D722=0),1,0)</f>
        <v>1</v>
      </c>
      <c r="M235" s="182">
        <f>IF(AND('PR-RAS'!E111&gt;0,'PR-RAS'!E722=0),1,0)</f>
        <v>0</v>
      </c>
      <c r="N235" s="182"/>
      <c r="O235" s="182"/>
      <c r="P235" s="182"/>
    </row>
    <row r="236" spans="1:16" s="198" customFormat="1" ht="60.6" customHeight="1" x14ac:dyDescent="0.2">
      <c r="A236" s="115">
        <v>179</v>
      </c>
      <c r="B236" s="116" t="str">
        <f t="shared" si="12"/>
        <v>Provjera</v>
      </c>
      <c r="C236" s="326" t="s">
        <v>3478</v>
      </c>
      <c r="D236" s="114"/>
      <c r="E236" s="182">
        <f t="shared" si="13"/>
        <v>0</v>
      </c>
      <c r="F236" s="182">
        <f t="shared" si="14"/>
        <v>1</v>
      </c>
      <c r="G236" s="182"/>
      <c r="H236" s="182"/>
      <c r="I236" s="182"/>
      <c r="J236" s="182"/>
      <c r="K236" s="182"/>
      <c r="L236" s="182">
        <f>IF(AND('PR-RAS'!D117&gt;0,SUM('PR-RAS'!D723:'PR-RAS'!D726)=0),1,0)</f>
        <v>1</v>
      </c>
      <c r="M236" s="182">
        <f>IF(AND('PR-RAS'!E117&gt;0,SUM('PR-RAS'!E723:'PR-RAS'!E726)=0),1,0)</f>
        <v>1</v>
      </c>
      <c r="N236" s="182"/>
      <c r="O236" s="182"/>
      <c r="P236" s="182"/>
    </row>
    <row r="237" spans="1:16" s="198" customFormat="1" ht="30" customHeight="1" x14ac:dyDescent="0.2">
      <c r="A237" s="115">
        <v>180</v>
      </c>
      <c r="B237" s="116" t="str">
        <f t="shared" si="12"/>
        <v>Provjera</v>
      </c>
      <c r="C237" s="326"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8" customFormat="1" ht="30" customHeight="1" x14ac:dyDescent="0.2">
      <c r="A238" s="115">
        <v>181</v>
      </c>
      <c r="B238" s="116" t="str">
        <f t="shared" si="12"/>
        <v>Provjera</v>
      </c>
      <c r="C238" s="326" t="s">
        <v>3480</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8" customFormat="1" ht="32.25" customHeight="1" x14ac:dyDescent="0.2">
      <c r="A239" s="115">
        <v>182</v>
      </c>
      <c r="B239" s="116" t="str">
        <f t="shared" si="12"/>
        <v>Provjera</v>
      </c>
      <c r="C239" s="326" t="s">
        <v>3481</v>
      </c>
      <c r="D239" s="114"/>
      <c r="E239" s="182">
        <f t="shared" si="13"/>
        <v>0</v>
      </c>
      <c r="F239" s="182">
        <f t="shared" si="14"/>
        <v>1</v>
      </c>
      <c r="G239" s="182"/>
      <c r="H239" s="182"/>
      <c r="I239" s="182"/>
      <c r="J239" s="182"/>
      <c r="K239" s="182"/>
      <c r="L239" s="182">
        <f>IF(AND('PR-RAS'!D185&gt;0,SUM('PR-RAS'!D737:D739)=0),1,0)</f>
        <v>1</v>
      </c>
      <c r="M239" s="182">
        <f>IF(AND('PR-RAS'!E185&gt;0,SUM('PR-RAS'!E737:E739)=0),1,0)</f>
        <v>1</v>
      </c>
      <c r="N239" s="182"/>
      <c r="O239" s="182"/>
      <c r="P239" s="182"/>
    </row>
    <row r="240" spans="1:16" s="198" customFormat="1" ht="30" customHeight="1" x14ac:dyDescent="0.2">
      <c r="A240" s="115">
        <v>183</v>
      </c>
      <c r="B240" s="116" t="str">
        <f t="shared" si="12"/>
        <v>Provjera</v>
      </c>
      <c r="C240" s="326"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Provjera</v>
      </c>
      <c r="C241" s="326" t="s">
        <v>3483</v>
      </c>
      <c r="D241" s="114"/>
      <c r="E241" s="182">
        <f t="shared" si="13"/>
        <v>0</v>
      </c>
      <c r="F241" s="182">
        <f t="shared" si="14"/>
        <v>1</v>
      </c>
      <c r="G241" s="182"/>
      <c r="H241" s="182"/>
      <c r="I241" s="182"/>
      <c r="J241" s="182"/>
      <c r="K241" s="182"/>
      <c r="L241" s="182">
        <f>IF(AND('PR-RAS'!D195&gt;0,'PR-RAS'!D741=0),1,0)</f>
        <v>1</v>
      </c>
      <c r="M241" s="182">
        <f>IF(AND('PR-RAS'!E195&gt;0,'PR-RAS'!E741=0),1,0)</f>
        <v>0</v>
      </c>
      <c r="N241" s="182"/>
      <c r="O241" s="182"/>
      <c r="P241" s="182"/>
    </row>
    <row r="242" spans="1:16" s="198" customFormat="1" ht="30" customHeight="1" x14ac:dyDescent="0.2">
      <c r="A242" s="115">
        <v>185</v>
      </c>
      <c r="B242" s="116" t="str">
        <f t="shared" si="12"/>
        <v>Provjera</v>
      </c>
      <c r="C242" s="326" t="s">
        <v>3484</v>
      </c>
      <c r="D242" s="114"/>
      <c r="E242" s="182">
        <f t="shared" si="13"/>
        <v>0</v>
      </c>
      <c r="F242" s="182">
        <f t="shared" si="14"/>
        <v>1</v>
      </c>
      <c r="G242" s="182"/>
      <c r="H242" s="182"/>
      <c r="I242" s="182"/>
      <c r="J242" s="182"/>
      <c r="K242" s="182"/>
      <c r="L242" s="182">
        <f>IF(AND('PR-RAS'!D196&gt;0,'PR-RAS'!D742=0),1,0)</f>
        <v>1</v>
      </c>
      <c r="M242" s="182">
        <f>IF(AND('PR-RAS'!E196&gt;0,'PR-RAS'!E742=0),1,0)</f>
        <v>1</v>
      </c>
      <c r="N242" s="182"/>
      <c r="O242" s="182"/>
      <c r="P242" s="182"/>
    </row>
    <row r="243" spans="1:16" s="198" customFormat="1" ht="30" customHeight="1" x14ac:dyDescent="0.2">
      <c r="A243" s="115">
        <v>275</v>
      </c>
      <c r="B243" s="116" t="str">
        <f t="shared" si="12"/>
        <v>O.K.</v>
      </c>
      <c r="C243" s="32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O.K.</v>
      </c>
      <c r="C244" s="326"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8" customFormat="1" ht="43.5" customHeight="1" x14ac:dyDescent="0.2">
      <c r="A245" s="115">
        <v>186</v>
      </c>
      <c r="B245" s="116" t="str">
        <f t="shared" si="12"/>
        <v>O.K.</v>
      </c>
      <c r="C245" s="32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O.K.</v>
      </c>
      <c r="C246" s="326"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8" customFormat="1" ht="30" customHeight="1" x14ac:dyDescent="0.2">
      <c r="A247" s="115">
        <v>189</v>
      </c>
      <c r="B247" s="116" t="str">
        <f t="shared" si="12"/>
        <v>Provjera</v>
      </c>
      <c r="C247" s="326" t="s">
        <v>3489</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8" customFormat="1" ht="33" customHeight="1" x14ac:dyDescent="0.2">
      <c r="A248" s="115">
        <v>190</v>
      </c>
      <c r="B248" s="116" t="str">
        <f t="shared" si="12"/>
        <v>O.K.</v>
      </c>
      <c r="C248" s="32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20"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20"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74" t="s">
        <v>31</v>
      </c>
      <c r="B298" s="73"/>
      <c r="C298" s="72"/>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20"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20"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20"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20"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20"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20"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20"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20"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20"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20"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20"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20"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20"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20"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20"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20"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20"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20"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20"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20"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20"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20"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20"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20"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20"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20"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20"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20"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20"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20"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20"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20"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20"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20"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20"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20"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20"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20"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20"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20"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74" t="s">
        <v>36</v>
      </c>
      <c r="B341" s="73"/>
      <c r="C341" s="72"/>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74" t="s">
        <v>35</v>
      </c>
      <c r="B344" s="73"/>
      <c r="C344" s="72"/>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74" t="s">
        <v>3583</v>
      </c>
      <c r="B346" s="73"/>
      <c r="C346" s="72"/>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8"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8"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8"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8"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8"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8"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8"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8"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8"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8"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8"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8"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8"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8"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8"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8"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8"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8"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8"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8"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8"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8"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8"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8"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8"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8"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8"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8"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8"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8"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8"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8"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8"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8"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8"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8"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8"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8"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8"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8"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8"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8"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8"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8"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8"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8"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8"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8"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8"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8"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8"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8"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8"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8"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8"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8"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8"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8"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8"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8"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8"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8"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8"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8"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8"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8"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8"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8"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8"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8"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8"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8"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8"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8"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8"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8"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8"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8"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8"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8"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8"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8"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8"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8"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8"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8"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8"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8"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8"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8"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8"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8"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8"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8"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8"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8"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8"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8"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8"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8"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8"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8"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8"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8"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8"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8"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8"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8"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8"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8"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8"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8"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8"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8"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8"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8"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8"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8"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8"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8"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8"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8"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8"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8"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8"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8"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8"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8"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8"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8"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8"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8"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8"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8"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8"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8"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8"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8"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8"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8"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8"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8"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8"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8"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8"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8"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8"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8"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8"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8"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8"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8"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8"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8"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8"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8"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8"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8"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8"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8"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8"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8"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8"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8"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8"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8"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8"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8"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8"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8"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8"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8"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8"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8"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8"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8"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8"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8"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8"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8"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8"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8"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8"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8"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8"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8"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8"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8"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8"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8"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8"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8"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8"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8"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8"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8"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8"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8"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8"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8"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8"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8"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8"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8"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8"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8"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8"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8"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8"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8"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8"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8"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8"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8"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8"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8"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8"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8"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8"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8"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8"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8"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8"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8"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8"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8"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8"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8"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8"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8"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8"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8"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8"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8"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8"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8"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8"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8"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8"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8"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8"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8"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8"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8"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8"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8"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8"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8"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8"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8"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8"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8"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8"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8"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8"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8"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8"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8"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8"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8"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8"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8"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8"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8"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8"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8"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8"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8"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8"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8"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8"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8"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8"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8"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8"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8"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8"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8"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8"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8"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8"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8"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8"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8"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8"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8"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8"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8"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8"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8"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8"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8"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8"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8"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8"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8"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8"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8"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8"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8"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8"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8"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8"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8"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8"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8"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8"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8"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8"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8"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8"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8"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8"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8"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8"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8"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8"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8"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8"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8"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8"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8"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8"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8"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8"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8"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8"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8"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8"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8"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8"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8"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8"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8"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8"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8"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8"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8"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8"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8"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8"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8"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8"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8"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8"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8"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8"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8"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8"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8"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8"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8"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8"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8"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8"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8"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8"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8"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8"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8"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8"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8"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8"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8"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8"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8"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8"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8"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8"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8"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8"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8"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8"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8"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8"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8"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8"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8"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8"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8"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8"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8"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8"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8"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8"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8"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8"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8"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8"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8"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8"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8"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8"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8"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8"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8"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8"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8"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8"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8"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8"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8"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8"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8"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8"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8"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8"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8"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8"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8"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8"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8"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8"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8"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8"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8"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8"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8"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8"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8"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8"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8"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8"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8"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8"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8"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8"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8"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8"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8"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8"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8"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8"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8"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8"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8"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8"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8"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8"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8"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8"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8"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8"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8"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8"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8"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8"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8"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8"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8"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8"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8"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8"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8"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8"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8"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8"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8"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8"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8"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8"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8"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8"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8"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8"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8"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8"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8"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8"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8"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8"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8"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8"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8"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8"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8"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8"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8"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8"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8"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8"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8"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8"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8"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8"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8"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8"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8"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8"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8"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8"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8"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8"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8"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8"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8"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8"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8"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8"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8"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8"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8"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8"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8"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8"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8"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8"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8"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8"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8"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8"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8"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8"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8"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8"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8"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8"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8"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8"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8"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8"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8"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8"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8"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8"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8"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8"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8"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8"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8"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8"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8"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8"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8"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8"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8"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8"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8"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8"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8"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8"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8"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8"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8"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8"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8"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8"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8"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8"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8"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8"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8"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8"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8"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8"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8"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8"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8"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8"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8"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8"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8"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8"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8"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8"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8"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8"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8"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8"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8"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8"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8"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8"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8"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8"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8"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8"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8"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8"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8"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8"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8"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8"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8"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8"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8"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8"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8"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8"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8"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8"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8"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8"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8"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8"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8"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8"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8"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8"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8"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8"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8"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8"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8"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8"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8"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8"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8"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8"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8"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8"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8"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8"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8"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8"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8"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8"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8"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8"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8"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8"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8"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8"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8"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8"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8"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8"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8"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8"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8"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8"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8"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8"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8"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8"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8"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8"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8"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8"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8"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8"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8"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8"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8"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8"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8"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8"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8"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8"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8"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8"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8"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8"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8"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8"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8"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8"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8"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8"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8"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8"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8"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8"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8"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8"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8"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8"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8"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8"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8"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8"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8"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8"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8"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8"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8"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8"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8"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8"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8"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8"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8"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8"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8"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8"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8"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8"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8"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8"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8"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8"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8"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8"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8"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8"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8"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8"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8"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8"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2026-07-08T13:53:45Z</cp:lastPrinted>
  <dcterms:created xsi:type="dcterms:W3CDTF">2022-04-01T05:14:30Z</dcterms:created>
  <dcterms:modified xsi:type="dcterms:W3CDTF">2026-07-08T13:53:56Z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